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 10\Desktop\קרן השתלמות\"/>
    </mc:Choice>
  </mc:AlternateContent>
  <xr:revisionPtr revIDLastSave="0" documentId="13_ncr:1_{C778095D-172C-4A74-AAFB-336EB09BC3FE}" xr6:coauthVersionLast="47" xr6:coauthVersionMax="47" xr10:uidLastSave="{00000000-0000-0000-0000-000000000000}"/>
  <bookViews>
    <workbookView xWindow="-108" yWindow="-108" windowWidth="23256" windowHeight="12576" tabRatio="845" xr2:uid="{18424655-E13C-45AC-B015-591636E5A5BB}"/>
  </bookViews>
  <sheets>
    <sheet name="מאוחד " sheetId="9" r:id="rId1"/>
    <sheet name="כללי" sheetId="10" r:id="rId2"/>
    <sheet name="אגח" sheetId="11" r:id="rId3"/>
    <sheet name="מניות" sheetId="12" r:id="rId4"/>
    <sheet name="פרוט עמלות והוצאות" sheetId="2" r:id="rId5"/>
    <sheet name="פרוט עמלות ניהול חיצוני" sheetId="3" r:id="rId6"/>
  </sheets>
  <definedNames>
    <definedName name="_xlnm.Print_Area" localSheetId="0">'מאוחד '!$A$1:$S$83</definedName>
    <definedName name="_xlnm.Print_Area" localSheetId="5">'פרוט עמלות ניהול חיצוני'!$C$2:$D$2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1" i="3" l="1"/>
  <c r="D137" i="3"/>
  <c r="D111" i="3"/>
  <c r="D29" i="3"/>
  <c r="D10" i="3"/>
  <c r="D143" i="3" s="1"/>
  <c r="D20" i="2"/>
  <c r="D59" i="9"/>
  <c r="D49" i="9"/>
  <c r="D146" i="3"/>
  <c r="D128" i="3"/>
  <c r="D120" i="3"/>
  <c r="D30" i="9"/>
  <c r="D39" i="2"/>
  <c r="D37" i="9"/>
  <c r="D5" i="9"/>
  <c r="D3" i="11"/>
  <c r="D21" i="11" s="1"/>
  <c r="D32" i="12"/>
  <c r="D43" i="12"/>
  <c r="D47" i="12" s="1"/>
  <c r="D23" i="12"/>
  <c r="D23" i="10"/>
  <c r="D3" i="12"/>
  <c r="D13" i="9"/>
  <c r="D11" i="9" s="1"/>
  <c r="D21" i="9" s="1"/>
  <c r="D12" i="9"/>
  <c r="D9" i="9"/>
  <c r="D8" i="9"/>
  <c r="D25" i="9"/>
  <c r="D147" i="3"/>
  <c r="D24" i="9"/>
  <c r="D23" i="9"/>
  <c r="D15" i="9"/>
  <c r="D4" i="9"/>
  <c r="D32" i="10"/>
  <c r="D50" i="10" s="1"/>
  <c r="D34" i="9"/>
  <c r="D35" i="9"/>
  <c r="D36" i="9"/>
  <c r="D38" i="9"/>
  <c r="D39" i="9"/>
  <c r="D32" i="9" s="1"/>
  <c r="D40" i="9"/>
  <c r="D41" i="9"/>
  <c r="D33" i="9"/>
  <c r="D19" i="9"/>
  <c r="D17" i="9"/>
  <c r="D11" i="12"/>
  <c r="D7" i="12"/>
  <c r="D21" i="12"/>
  <c r="D52" i="12" s="1"/>
  <c r="D32" i="11"/>
  <c r="D50" i="11" s="1"/>
  <c r="D23" i="11"/>
  <c r="D11" i="11"/>
  <c r="D7" i="11"/>
  <c r="D34" i="2"/>
  <c r="D11" i="10"/>
  <c r="D3" i="10"/>
  <c r="D21" i="10" s="1"/>
  <c r="D7" i="10"/>
  <c r="D30" i="2"/>
  <c r="D31" i="2" s="1"/>
  <c r="D6" i="2"/>
  <c r="D21" i="2" s="1"/>
  <c r="D49" i="2"/>
  <c r="D43" i="10"/>
  <c r="D47" i="10"/>
  <c r="D50" i="12"/>
  <c r="D3" i="9"/>
  <c r="D7" i="9"/>
  <c r="D27" i="11" l="1"/>
  <c r="D60" i="11" s="1"/>
  <c r="D52" i="11"/>
  <c r="D54" i="11"/>
  <c r="D56" i="11" s="1"/>
  <c r="D54" i="9"/>
  <c r="D56" i="9" s="1"/>
  <c r="D27" i="9"/>
  <c r="D60" i="9" s="1"/>
  <c r="D52" i="9"/>
  <c r="D50" i="9"/>
  <c r="D43" i="9"/>
  <c r="D47" i="9" s="1"/>
  <c r="D52" i="10"/>
  <c r="D27" i="10"/>
  <c r="D60" i="10" s="1"/>
  <c r="D54" i="10"/>
  <c r="D56" i="10" s="1"/>
  <c r="D27" i="12"/>
  <c r="D60" i="12" s="1"/>
  <c r="D54" i="12"/>
  <c r="D56" i="12" s="1"/>
  <c r="D43" i="11"/>
  <c r="D47" i="11" s="1"/>
</calcChain>
</file>

<file path=xl/sharedStrings.xml><?xml version="1.0" encoding="utf-8"?>
<sst xmlns="http://schemas.openxmlformats.org/spreadsheetml/2006/main" count="378" uniqueCount="213">
  <si>
    <t>תאור</t>
  </si>
  <si>
    <t>אלפי ש''ח</t>
  </si>
  <si>
    <t>א. סך עמלות קסטודיאן לצדדים קשורים</t>
  </si>
  <si>
    <t>ב. סך עמלות קסטודיאן לצדדים שאינם קשורים</t>
  </si>
  <si>
    <t>ב. סך תשלומים הנובעים מהשקעה בקרנות השקעה בחו"ל</t>
  </si>
  <si>
    <t>ברוקרז-עמלות קניה ומכירה בגין עסקאות בני"ע סחירים</t>
  </si>
  <si>
    <t>צדדים קשורים</t>
  </si>
  <si>
    <t>סה"כ לצדדים קשורים</t>
  </si>
  <si>
    <t>צדדים שאינם קשורים</t>
  </si>
  <si>
    <t>סה"כ לצדדים שאינם קשורים</t>
  </si>
  <si>
    <t>סך עמלות ברוקרז</t>
  </si>
  <si>
    <t>עמלות קסטודיאן</t>
  </si>
  <si>
    <t>קסטודיאן א</t>
  </si>
  <si>
    <t>קסטודיאן ב</t>
  </si>
  <si>
    <t>אחרים</t>
  </si>
  <si>
    <t>סך עמלות קסטודיאן</t>
  </si>
  <si>
    <t>הוצאות הנובעת מהשקעה בני"ע לא סחירים או ממתן הלוואה</t>
  </si>
  <si>
    <t>סך הוצאות הנובעות מהשקעה בני"ע לא סחירים וממתן הלוואה</t>
  </si>
  <si>
    <t>הוצאה הנובעת מהשקעה בזכויות במקרקעין</t>
  </si>
  <si>
    <t>גוף/יחיד א</t>
  </si>
  <si>
    <t>גוף/יחיד ב</t>
  </si>
  <si>
    <t>סך הוצאות הנובעות מהשקעה בזכויות במקרקעין</t>
  </si>
  <si>
    <t>הוצאה הנובעת בעד ניהול תביעה או תובנה</t>
  </si>
  <si>
    <t>סך הוצאות הנובעות בעד ניהול תביעה או תובנה</t>
  </si>
  <si>
    <t>הוצאה הנובעת ממתן משכנתא</t>
  </si>
  <si>
    <t>סך הוצאות בעד מתן משכנתאות</t>
  </si>
  <si>
    <t>תשלום הנובע מהשקעה בקרנות השקעה בישראלים</t>
  </si>
  <si>
    <t>פרוט מהשקעות בקרנות השקעה בישראל</t>
  </si>
  <si>
    <t>סך תשלומים הנובעים מהשקעה בקרנות השקעה בישראלים</t>
  </si>
  <si>
    <t>תשלום הנובע מהשקעה בקרנות השקעה בחו"ל</t>
  </si>
  <si>
    <t>פרוט מהשקעות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</si>
  <si>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</si>
  <si>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</si>
  <si>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</si>
  <si>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</si>
  <si>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תשלומים למנהלי תיקים זרים</t>
  </si>
  <si>
    <t>סה"כ קרן נאמנות ישראלים</t>
  </si>
  <si>
    <t>קרן חוץ</t>
  </si>
  <si>
    <t>סך הכול עמלות ניהול חיצוני</t>
  </si>
  <si>
    <t>3. סה"כ הוצאות מהשקעות לא סחירות</t>
  </si>
  <si>
    <t>ג. סך תשלומים למנהלי תיקים ישראלים בגין השקעה בחו"ל</t>
  </si>
  <si>
    <t xml:space="preserve">ד. סך תשלומים למנהלי תיקים זרים </t>
  </si>
  <si>
    <t>בנק לאומי</t>
  </si>
  <si>
    <t>מיטב ד"ש</t>
  </si>
  <si>
    <t>סה"כ קרנות סל ישראלים</t>
  </si>
  <si>
    <t>קסם קרנות נאמנות בע"מ</t>
  </si>
  <si>
    <t>מגדל קרנות נאמנות בע"מ</t>
  </si>
  <si>
    <t>בנק הפועלים</t>
  </si>
  <si>
    <t>הראל קרנות נאמנות בע"מ</t>
  </si>
  <si>
    <t>LYXOR STOXX EUROPE 600 BA</t>
  </si>
  <si>
    <t>ISHARES MSCI SOUTH KOREA</t>
  </si>
  <si>
    <t>ENERGY SELECT SECTOR SPDR</t>
  </si>
  <si>
    <t>INDUSTRIAL SELECT SECTOR</t>
  </si>
  <si>
    <t>ISHARES MSCI INDIA ETF</t>
  </si>
  <si>
    <t>INVESCO S&amp;P 500 EQUAL WEI</t>
  </si>
  <si>
    <t>INVESCO KBW BANK ETF</t>
  </si>
  <si>
    <t>COMMUNICATION SERVICES SE</t>
  </si>
  <si>
    <t>KRANESHARES CSI CHINA INT</t>
  </si>
  <si>
    <t>VANGUARD S&amp;P 500 ETF</t>
  </si>
  <si>
    <t>ISHARES MSCI BRAZIL ETF</t>
  </si>
  <si>
    <t>VANGUARD FTSE EMERGING MA</t>
  </si>
  <si>
    <t>SPDR BLOOMBERG SASB US CO</t>
  </si>
  <si>
    <t>ISHARES USD SHORT DURATIO</t>
  </si>
  <si>
    <t>INVESCO US HIGH YIELD FAL</t>
  </si>
  <si>
    <t>IBI Brokerage</t>
  </si>
  <si>
    <t>VANECK VECTORS SEMICONDUC</t>
  </si>
  <si>
    <t>בנק מזרחי</t>
  </si>
  <si>
    <t>מור ניהול קרנות נאמנות</t>
  </si>
  <si>
    <t>VANGUARD S&amp;P MID-CAP 400</t>
  </si>
  <si>
    <t>INVESCO S&amp;P 500 UCITS ETF</t>
  </si>
  <si>
    <t xml:space="preserve">1. סה"כ עמלות קניה ומכירה של ניירות ערך סחירים </t>
  </si>
  <si>
    <t>א. סך עמלות קניה ומכירה של ניירות ערך סחירים  לצדדים קשורים</t>
  </si>
  <si>
    <t>ב. סך עמלות קניה ומכירה של ניירות ערך סחירים לצדדים שאינם קשורים</t>
  </si>
  <si>
    <r>
      <t xml:space="preserve">2. סה"כ דמי שמירה בשל ניירות ערך סחירים וכל עמלה שגובה מי שמבצע את משמרות ניירות הערך </t>
    </r>
    <r>
      <rPr>
        <b/>
        <strike/>
        <sz val="11"/>
        <color indexed="8"/>
        <rFont val="David"/>
        <family val="2"/>
        <charset val="177"/>
      </rPr>
      <t>עמלות</t>
    </r>
    <r>
      <rPr>
        <b/>
        <sz val="11"/>
        <color indexed="8"/>
        <rFont val="David"/>
        <family val="2"/>
        <charset val="177"/>
      </rPr>
      <t xml:space="preserve"> (קסטודיאן)</t>
    </r>
  </si>
  <si>
    <t xml:space="preserve"> א. הוצאה הנובעת מהשקעה בניירות ערך לא סחירים או ממתן הלוואה למי שאינו עמית או מבוטח </t>
  </si>
  <si>
    <t>ב. סך הוצאות הנובעות מהשקעה בזכויות במקרקעין</t>
  </si>
  <si>
    <t>4. מסים החלים על משקיע מוסדי, על נכסיו, על הכנסותיו ועל עסקאות שנעשו בנכסיו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</si>
  <si>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</si>
  <si>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</si>
  <si>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 6)</t>
  </si>
  <si>
    <t>8. שווי ממוצע של נכסי הקופה או המסלול (ממוצע פשוט של סעיפים 8.א ו- 8.ב)</t>
  </si>
  <si>
    <t>א. השווי המשוערך של  נכסי הקופה או המסלול נכון ליום 31 בדצמבר של שנת הכספים שהסתיימה 2023</t>
  </si>
  <si>
    <t>9. שיעור שנתי של הוצאות ישירות שאינן מסוג עמלת ניהול חיצוני (חלוקה של סעיף 7 בסעיף 8)</t>
  </si>
  <si>
    <t>הוצאות ישירות מסוג עמלת ניהול חיצוני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</si>
  <si>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</si>
  <si>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 11.ט)</t>
  </si>
  <si>
    <t xml:space="preserve">א. סך תשלומים הנובעים מהשקעה בקרנות השקעה בישראל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</si>
  <si>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</si>
  <si>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</si>
  <si>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</si>
  <si>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</si>
  <si>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</si>
  <si>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r>
      <t xml:space="preserve">12. שיעור עמלת ניהול חיצוני בפועל </t>
    </r>
    <r>
      <rPr>
        <sz val="12"/>
        <color indexed="8"/>
        <rFont val="David"/>
        <family val="2"/>
        <charset val="177"/>
      </rPr>
      <t xml:space="preserve"> </t>
    </r>
    <r>
      <rPr>
        <b/>
        <sz val="11"/>
        <color indexed="8"/>
        <rFont val="David"/>
        <family val="2"/>
        <charset val="177"/>
      </rPr>
      <t>לפני החזר, ככל שבוצע (חלוקה של סעיף 11 בסעיף 8.ב)</t>
    </r>
  </si>
  <si>
    <t>13. שיעור מגבלת עמלת ניהול חיצוני שהמשקיע המוסדי הצהיר עליה 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</si>
  <si>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</si>
  <si>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>15.א סכום שהוחזר לחוסכים (אם הוחזר)</t>
  </si>
  <si>
    <t>15.ב שיעור עמלת ניהול חיצוני בפועל לאחר החזר, (חלוקה של התוצאה של סעיף 11 בניכוי סעיף 15א, בסעיף 8.ב)</t>
  </si>
  <si>
    <t>סך הכל הוצאות ישירות בפועל (למעט דמי ניהול משתנים כאמור בסעיף 10)</t>
  </si>
  <si>
    <t>16. סך כל הוצאות ישירות (סכום של סעיף 7 וסעיף 1 1בניכוי סעיף 15א)</t>
  </si>
  <si>
    <t>17. שיעור סך ההוצאות הישירות מתוך יתרת נכסים ממוצעת (חלוקה של סעיף 16 בסעיף 8)</t>
  </si>
  <si>
    <t>סך הכל הוצאות ישירות לצורך חישוב שיעור עלות שנתית צפויה</t>
  </si>
  <si>
    <t>19. De: שיעור הוצאות ישירות (סכום של סעיף 9 וסעיף 18)</t>
  </si>
  <si>
    <t>ב. השווי המשוערך של נכסי הקופה או המסלול נכון ליום 31 בדצמבר של שנת הכספים שהסתיימה לפני 2022</t>
  </si>
  <si>
    <t>מסים החלים על הנכסים, ההכנסות והעסקאות</t>
  </si>
  <si>
    <t>סך הכל עמלות והוצאות שאינן עמלות ניהול חיצוני</t>
  </si>
  <si>
    <t>סך תשלומים בגין השקעה בקרן סל כאשר %75 לפחות מנכסי הקרן הם נכסים</t>
  </si>
  <si>
    <t>שלא הונפקו במדינת ישראל ואינם נסחרים או מוחזקים בה</t>
  </si>
  <si>
    <t>סך תשלום למנהלי קרנות סל</t>
  </si>
  <si>
    <t>שהונפקו במדינת ישראל לפי מדדים שעליהם הורה הממונה ובתנאים שהורה</t>
  </si>
  <si>
    <t>תשלום בגין השקעה בקרנות נאמנות ישראליות כאשר %75 לפחות מנכסי הקרן</t>
  </si>
  <si>
    <t>מושקעים בנכסים שלא הונפקו במדינת ישראל ואינם נסחרים או מוחזקים בה</t>
  </si>
  <si>
    <t>קרן נאמנות ישראלית</t>
  </si>
  <si>
    <t>תשלום בגין השקעה בקרנות נאמנות זרות כאשר %75 לפחות מנכסי הקרן</t>
  </si>
  <si>
    <t>סך תשלומים בגין השקעה בקרנות נאמנות זרות</t>
  </si>
  <si>
    <t>תשלומים בגין השקעה בקרן טכנולוגיה עילית</t>
  </si>
  <si>
    <t>קרן טכנולוגיה עילית</t>
  </si>
  <si>
    <t>סך תשלום בגין השקעה בקרן טכנולוגיה עילית</t>
  </si>
  <si>
    <t>תשלום של דמי ניהול משתנים</t>
  </si>
  <si>
    <t>סך דמי ניהול משתנים</t>
  </si>
  <si>
    <t>סך הכל נכסים לסוף שנה קודמת</t>
  </si>
  <si>
    <t>18. שיעור מגבלת עמלת ניהול חיצוני שהמשקיע המוסדי הצהיר עליה בהתאם לתקנה 2א לתקנות הוצאות ישירות עבור שנת הכספים הבאה 2024</t>
  </si>
  <si>
    <t>י.בי.אי קרנות נאמנות בע"מ</t>
  </si>
  <si>
    <t>אי.בי.אי קרנות נאמנות בע"</t>
  </si>
  <si>
    <t xml:space="preserve"> קרן השתלמות אקדמאים סך התשלומים ששולמו בגין כל סוג של הוצאה ישירה לשנה המסתיימת ביום: 31.12.2023   נספח 1 </t>
  </si>
  <si>
    <t xml:space="preserve">קרן אקדמאים מ.כללי סך התשלומים  ששולמו בגין כל סוג של הוצאה ישירה לשנה המסתיימת 31/12/2023  נספח 1 </t>
  </si>
  <si>
    <t xml:space="preserve">השת' אקדמאים מסלול ללא מניות סך התשלומים  ששולמו בגין כל סוג של הוצאה ישירה לשנה המסתיימת 31/12/2023  נספח 1 </t>
  </si>
  <si>
    <t xml:space="preserve">השת' אקדמאים מסלול מנייתי סך התשלומים  ששולמו בגין כל סוג של הוצאה ישירה לשנה המסתיימת 31/12/2023  נספח 1 </t>
  </si>
  <si>
    <t xml:space="preserve">קרן השתלמות אקדמאים סך התשלומים ששולמו בגין כל סוג של הוצאה ישירה לשנה המסתיימת ב 31.12.2023    נספח 2 </t>
  </si>
  <si>
    <t xml:space="preserve">קרן השתלמות אקדמאים סך התשלומים ששולמו בגין כל סוג של הוצאה ישירה לשנה המסתיימת ב 31.12.2023  נספח 3 </t>
  </si>
  <si>
    <t>פרוט צדדים קשורים - ברוקרים</t>
  </si>
  <si>
    <t>jefferies lider</t>
  </si>
  <si>
    <t>Barclays</t>
  </si>
  <si>
    <t>MORE</t>
  </si>
  <si>
    <t>לידר ד"ש</t>
  </si>
  <si>
    <t>EXCELLENCE</t>
  </si>
  <si>
    <t>אי.בי.אי</t>
  </si>
  <si>
    <t>אקסלנס נשואה</t>
  </si>
  <si>
    <t>ISHARES CORE US REIT ETF</t>
  </si>
  <si>
    <t>VANGUARD RUSSELL 2000 ETF</t>
  </si>
  <si>
    <t>VANECK VECTORS MORNINGSTA</t>
  </si>
  <si>
    <t>LYXOR S&amp;P 500 UCITS ETF</t>
  </si>
  <si>
    <t>ISHARES MSCI TAIWAN ETF</t>
  </si>
  <si>
    <t>SPDR S&amp;P U.S. TECHNOLOGY</t>
  </si>
  <si>
    <t>ל ניהול קרנות נאמנות בע"מ</t>
  </si>
  <si>
    <t>VANGUARD SHORT-TERM CORPO</t>
  </si>
  <si>
    <t>ISHARES 5-10 YEAR INVESTM</t>
  </si>
  <si>
    <t>SPDR PORTFOLIO S&amp;P 500 ET</t>
  </si>
  <si>
    <t>ISHARES US TREASURY BOND</t>
  </si>
  <si>
    <t>INVESCO SOLAR ETF</t>
  </si>
  <si>
    <t>SPDR S&amp;P HOMEBUILDERS ETF</t>
  </si>
  <si>
    <t>ISHARES FLOATING RATE BON</t>
  </si>
  <si>
    <t>SPDR MSCI EUROPE HEALTH C</t>
  </si>
  <si>
    <t>ISHARES GLOBAL CLEAN ENER</t>
  </si>
  <si>
    <t>NEXT FUNDS TOPIX EXCHANGE</t>
  </si>
  <si>
    <t>WISDOMTREE JAPAN EQUITY U</t>
  </si>
  <si>
    <t>STATE STREET CORP</t>
  </si>
  <si>
    <t>ISHARES CORE NIKKEI 225 E</t>
  </si>
  <si>
    <t>SPDR S&amp;P OIL &amp; GAS EXPLOR</t>
  </si>
  <si>
    <t>INVESCO QQQ TRUST SERIES</t>
  </si>
  <si>
    <t>SPDR MSCI EUROPE ENERGY U</t>
  </si>
  <si>
    <t>SPDR S&amp;P U.S. FINANCIALS</t>
  </si>
  <si>
    <t>PIMCO EMERGING MARKETS AD</t>
  </si>
  <si>
    <t>מיטב קרנות נאמנות בע"מ</t>
  </si>
  <si>
    <t>SPDR S&amp;P REGIONAL BANKING</t>
  </si>
  <si>
    <t>GLOBAL X CYBERSECURITY ET</t>
  </si>
  <si>
    <t>ISHARES U.S. HOME CONSTRU</t>
  </si>
  <si>
    <t>ISHARES MSCI EMERGING MAR</t>
  </si>
  <si>
    <t>SPDR S&amp;P SEMICONDUCTOR ET</t>
  </si>
  <si>
    <t>ISHARES CORE S&amp;P 500 ETF</t>
  </si>
  <si>
    <t>ISHARES USD CORP BOND UCI</t>
  </si>
  <si>
    <t>AMUNDI S&amp;P 500 UCITS ETF</t>
  </si>
  <si>
    <t>INVESCO AT1 CAPITAL BOND</t>
  </si>
  <si>
    <t>WISDOMTREE JAPAN HEDGED E</t>
  </si>
  <si>
    <t>SPDR S&amp;P 500 UCITS ETF</t>
  </si>
  <si>
    <t>ISHARES MSCI JAPAN ETF</t>
  </si>
  <si>
    <t>SPDR BLOOMBERG BARCLAYS S</t>
  </si>
  <si>
    <t>VANGUARD USD CORPORATE BO</t>
  </si>
  <si>
    <t>ISHARES SEMICONDUCTOR ETF</t>
  </si>
  <si>
    <t>INVESCO PREFERRED SHARES</t>
  </si>
  <si>
    <t>ISHARES JP MORGAN EM CORP</t>
  </si>
  <si>
    <t>LYXOR MSCI CHINA UCITS ET</t>
  </si>
  <si>
    <t>SPDR S&amp;P U.S. ENERGY SELE</t>
  </si>
  <si>
    <t>ISHARES CORE EURO STOXX 5</t>
  </si>
  <si>
    <t>הראל ניהול קרנות נאמנות ב</t>
  </si>
  <si>
    <t>איילון קרנות נאמנות</t>
  </si>
  <si>
    <t>INVESCO ZODIAC FUNDS - IN</t>
  </si>
  <si>
    <t>FIDELITY FUNDS - US HIGH</t>
  </si>
  <si>
    <t>NOMURA FUNDS IRELAND - NO</t>
  </si>
  <si>
    <t>CREDIT SUISSE NOVA LUX GL</t>
  </si>
  <si>
    <t>גוף/יחיד אי</t>
  </si>
  <si>
    <t>יסודות נדלן ג</t>
  </si>
  <si>
    <t>IBI PILLAR</t>
  </si>
  <si>
    <t>נוקד אופורטוניטי</t>
  </si>
  <si>
    <t>IIF VI   תש"י 4</t>
  </si>
  <si>
    <t>נוקד קפיטל</t>
  </si>
  <si>
    <t xml:space="preserve">Electra Capital PM II </t>
  </si>
  <si>
    <t>Starlight Bond FP I LP</t>
  </si>
  <si>
    <t xml:space="preserve">פורמה </t>
  </si>
  <si>
    <t>הפניקס חוב נדלן KYC</t>
  </si>
  <si>
    <t>Viola Credit VI</t>
  </si>
  <si>
    <t>המילטון 2020</t>
  </si>
  <si>
    <t>VESTAR  VII-A</t>
  </si>
  <si>
    <t>LLCP  VI</t>
  </si>
  <si>
    <t>HarbourVest 2018 Global</t>
  </si>
  <si>
    <t>המילטון 2018</t>
  </si>
  <si>
    <t>המילטון קו אינווסט IV</t>
  </si>
  <si>
    <t>Faro Point FIVF III (F-5)</t>
  </si>
  <si>
    <t>נוקד אגח</t>
  </si>
  <si>
    <t>Klirmark Fund IV</t>
  </si>
  <si>
    <t>אלקטרה II</t>
  </si>
  <si>
    <t>אלפא הזדמנויות</t>
  </si>
  <si>
    <t>לתשומת ליבך טבלת פירוט סך התשלומים מתחילה בתא C2</t>
  </si>
  <si>
    <t>סוף גליון, שים לב מסמך זה מכיל גליונות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</si>
</sst>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00%"/>
  </numFmts>
  <fonts count="19" x14ac:knownFonts="1">
    <font>
      <sz val="11"/>
      <color theme="1"/>
      <name val="Arial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b/>
      <strike/>
      <sz val="11"/>
      <color indexed="8"/>
      <name val="David"/>
      <family val="2"/>
      <charset val="177"/>
    </font>
    <font>
      <b/>
      <sz val="11"/>
      <color indexed="8"/>
      <name val="David"/>
      <family val="2"/>
      <charset val="177"/>
    </font>
    <font>
      <sz val="12"/>
      <color indexed="8"/>
      <name val="David"/>
      <family val="2"/>
      <charset val="177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David"/>
      <family val="2"/>
      <charset val="177"/>
    </font>
    <font>
      <b/>
      <u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theme="1"/>
      <name val="David"/>
      <family val="2"/>
      <charset val="177"/>
    </font>
    <font>
      <sz val="11"/>
      <color theme="1"/>
      <name val="Arial"/>
      <family val="2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9"/>
      <color theme="1"/>
      <name val="Arial"/>
      <family val="2"/>
      <scheme val="minor"/>
    </font>
    <font>
      <sz val="1"/>
      <color theme="0"/>
      <name val="Arial"/>
      <family val="2"/>
      <scheme val="minor"/>
    </font>
    <font>
      <b/>
      <sz val="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readingOrder="2"/>
    </xf>
    <xf numFmtId="0" fontId="8" fillId="0" borderId="0" xfId="0" applyFont="1" applyAlignment="1">
      <alignment readingOrder="2"/>
    </xf>
    <xf numFmtId="0" fontId="8" fillId="0" borderId="0" xfId="0" applyFont="1"/>
    <xf numFmtId="0" fontId="9" fillId="0" borderId="0" xfId="4" applyFont="1" applyAlignment="1">
      <alignment horizontal="right" wrapText="1" readingOrder="2"/>
    </xf>
    <xf numFmtId="0" fontId="9" fillId="0" borderId="0" xfId="4" applyFont="1" applyAlignment="1">
      <alignment horizontal="right" wrapText="1" indent="3" readingOrder="2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166" fontId="6" fillId="0" borderId="0" xfId="1" applyNumberFormat="1" applyFont="1"/>
    <xf numFmtId="166" fontId="8" fillId="0" borderId="0" xfId="1" applyNumberFormat="1" applyFont="1"/>
    <xf numFmtId="166" fontId="8" fillId="0" borderId="0" xfId="1" applyNumberFormat="1" applyFont="1" applyFill="1"/>
    <xf numFmtId="164" fontId="8" fillId="0" borderId="0" xfId="1" applyFont="1" applyFill="1"/>
    <xf numFmtId="164" fontId="6" fillId="0" borderId="0" xfId="1" applyFont="1" applyFill="1" applyAlignment="1">
      <alignment readingOrder="2"/>
    </xf>
    <xf numFmtId="164" fontId="8" fillId="0" borderId="0" xfId="1" applyFont="1" applyFill="1" applyAlignment="1">
      <alignment horizontal="right"/>
    </xf>
    <xf numFmtId="164" fontId="6" fillId="0" borderId="0" xfId="1" applyFont="1" applyFill="1"/>
    <xf numFmtId="43" fontId="0" fillId="0" borderId="0" xfId="0" applyNumberFormat="1" applyAlignment="1">
      <alignment readingOrder="2"/>
    </xf>
    <xf numFmtId="4" fontId="8" fillId="0" borderId="0" xfId="0" applyNumberFormat="1" applyFont="1"/>
    <xf numFmtId="166" fontId="6" fillId="0" borderId="0" xfId="1" applyNumberFormat="1" applyFont="1" applyFill="1"/>
    <xf numFmtId="0" fontId="10" fillId="0" borderId="0" xfId="0" applyFont="1" applyAlignment="1">
      <alignment readingOrder="2"/>
    </xf>
    <xf numFmtId="164" fontId="6" fillId="0" borderId="0" xfId="1" applyFont="1" applyFill="1" applyAlignment="1">
      <alignment horizontal="right" readingOrder="2"/>
    </xf>
    <xf numFmtId="164" fontId="8" fillId="0" borderId="0" xfId="1" applyFont="1" applyAlignment="1">
      <alignment horizontal="right" readingOrder="2"/>
    </xf>
    <xf numFmtId="164" fontId="6" fillId="0" borderId="0" xfId="1" applyFont="1" applyAlignment="1">
      <alignment horizontal="right" readingOrder="2"/>
    </xf>
    <xf numFmtId="4" fontId="11" fillId="0" borderId="0" xfId="0" applyNumberFormat="1" applyFont="1"/>
    <xf numFmtId="0" fontId="12" fillId="0" borderId="0" xfId="0" applyFont="1" applyAlignment="1">
      <alignment horizontal="right" vertical="center" wrapText="1" readingOrder="2"/>
    </xf>
    <xf numFmtId="0" fontId="9" fillId="0" borderId="0" xfId="0" applyFont="1"/>
    <xf numFmtId="164" fontId="13" fillId="0" borderId="0" xfId="0" applyNumberFormat="1" applyFont="1"/>
    <xf numFmtId="164" fontId="6" fillId="0" borderId="0" xfId="1" applyFont="1" applyFill="1" applyBorder="1" applyAlignment="1">
      <alignment readingOrder="2"/>
    </xf>
    <xf numFmtId="167" fontId="8" fillId="0" borderId="0" xfId="5" applyNumberFormat="1" applyFont="1" applyAlignment="1">
      <alignment readingOrder="2"/>
    </xf>
    <xf numFmtId="0" fontId="9" fillId="0" borderId="0" xfId="4" applyFont="1" applyAlignment="1">
      <alignment wrapText="1" readingOrder="2"/>
    </xf>
    <xf numFmtId="2" fontId="8" fillId="0" borderId="0" xfId="0" applyNumberFormat="1" applyFont="1" applyAlignment="1">
      <alignment readingOrder="2"/>
    </xf>
    <xf numFmtId="164" fontId="8" fillId="0" borderId="0" xfId="0" applyNumberFormat="1" applyFont="1"/>
    <xf numFmtId="164" fontId="14" fillId="0" borderId="0" xfId="1" applyFont="1" applyFill="1" applyAlignment="1">
      <alignment horizontal="right" readingOrder="2"/>
    </xf>
    <xf numFmtId="164" fontId="15" fillId="0" borderId="0" xfId="1" applyFont="1" applyFill="1" applyAlignment="1">
      <alignment horizontal="right" readingOrder="2"/>
    </xf>
    <xf numFmtId="166" fontId="8" fillId="0" borderId="0" xfId="0" applyNumberFormat="1" applyFont="1"/>
    <xf numFmtId="4" fontId="0" fillId="0" borderId="0" xfId="0" applyNumberFormat="1" applyAlignment="1">
      <alignment readingOrder="2"/>
    </xf>
    <xf numFmtId="10" fontId="15" fillId="0" borderId="0" xfId="5" applyNumberFormat="1" applyFont="1" applyFill="1" applyAlignment="1">
      <alignment horizontal="right" readingOrder="2"/>
    </xf>
    <xf numFmtId="165" fontId="15" fillId="0" borderId="0" xfId="1" applyNumberFormat="1" applyFont="1" applyFill="1" applyAlignment="1">
      <alignment horizontal="right" readingOrder="2"/>
    </xf>
    <xf numFmtId="164" fontId="8" fillId="0" borderId="0" xfId="1" applyFont="1"/>
    <xf numFmtId="4" fontId="16" fillId="0" borderId="0" xfId="0" applyNumberFormat="1" applyFont="1"/>
    <xf numFmtId="10" fontId="8" fillId="0" borderId="0" xfId="5" applyNumberFormat="1" applyFont="1" applyFill="1" applyAlignment="1">
      <alignment readingOrder="2"/>
    </xf>
    <xf numFmtId="0" fontId="7" fillId="0" borderId="0" xfId="0" applyFont="1" applyAlignment="1">
      <alignment readingOrder="2"/>
    </xf>
    <xf numFmtId="0" fontId="17" fillId="0" borderId="0" xfId="0" applyFont="1" applyAlignment="1">
      <alignment readingOrder="2"/>
    </xf>
    <xf numFmtId="0" fontId="8" fillId="0" borderId="0" xfId="0" applyFont="1" applyAlignment="1">
      <alignment horizontal="right" readingOrder="2"/>
    </xf>
    <xf numFmtId="0" fontId="0" fillId="0" borderId="0" xfId="0" applyAlignment="1">
      <alignment horizontal="right" readingOrder="2"/>
    </xf>
    <xf numFmtId="0" fontId="18" fillId="0" borderId="0" xfId="0" applyFont="1" applyAlignment="1">
      <alignment horizontal="center" readingOrder="2"/>
    </xf>
  </cellXfs>
  <cellStyles count="6">
    <cellStyle name="Comma" xfId="1" builtinId="3"/>
    <cellStyle name="Normal" xfId="0" builtinId="0"/>
    <cellStyle name="Normal 2" xfId="2" xr:uid="{DB932F88-F1DE-4FEC-BFC1-23291E6A5234}"/>
    <cellStyle name="Normal 25" xfId="3" xr:uid="{FDE315C7-9606-406D-BD68-283652045677}"/>
    <cellStyle name="Normal 3" xfId="4" xr:uid="{39C74627-E892-4371-A688-721B651F7530}"/>
    <cellStyle name="Percent" xfId="5" builtinId="5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family val="2"/>
        <charset val="177"/>
        <scheme val="none"/>
      </font>
      <alignment horizontal="right" vertical="bottom" textRotation="0" wrapText="1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family val="2"/>
        <charset val="177"/>
        <scheme val="none"/>
      </font>
      <alignment horizontal="right" vertical="bottom" textRotation="0" wrapText="1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family val="2"/>
        <charset val="177"/>
        <scheme val="none"/>
      </font>
      <alignment horizontal="right" vertical="bottom" textRotation="0" wrapText="1" indent="0" justifyLastLine="0" shrinkToFit="0" readingOrder="2"/>
    </dxf>
    <dxf>
      <alignment horizontal="general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family val="2"/>
        <charset val="177"/>
        <scheme val="none"/>
      </font>
      <alignment horizontal="right" vertical="bottom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6" formatCode="_(* #,##0_);_(* \(#,##0\);_(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right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right" vertical="bottom" textRotation="0" wrapText="0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432817</xdr:colOff>
      <xdr:row>2</xdr:row>
      <xdr:rowOff>83996</xdr:rowOff>
    </xdr:to>
    <xdr:pic>
      <xdr:nvPicPr>
        <xdr:cNvPr id="3" name="תמונה 2" descr="מסמך נגיש">
          <a:extLst>
            <a:ext uri="{FF2B5EF4-FFF2-40B4-BE49-F238E27FC236}">
              <a16:creationId xmlns:a16="http://schemas.microsoft.com/office/drawing/2014/main" id="{E8A72034-8BB1-03C8-3C7F-F1071D56A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43829045" y="0"/>
          <a:ext cx="432817" cy="434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FD9894B-133D-4AB5-A063-6D1AA8F1438A}" name="טבלה6" displayName="טבלה6" ref="C2:D60" totalsRowShown="0">
  <autoFilter ref="C2:D60" xr:uid="{DFD9894B-133D-4AB5-A063-6D1AA8F1438A}"/>
  <tableColumns count="2">
    <tableColumn id="1" xr3:uid="{D34566BE-0590-4218-9789-07B319311412}" name="תאור" dataDxfId="1" dataCellStyle="Normal 3"/>
    <tableColumn id="2" xr3:uid="{15A1B0C8-8D6E-4575-90DE-4B2B81243B11}" name="אלפי ש''ח" dataDxfId="0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אוחד " altTextSummary="מאוחד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27972C2-B4BE-43A4-A53B-2AF0AFBC12BA}" name="טבלה5" displayName="טבלה5" ref="C2:D60" totalsRowShown="0" headerRowDxfId="2">
  <autoFilter ref="C2:D60" xr:uid="{927972C2-B4BE-43A4-A53B-2AF0AFBC12BA}"/>
  <tableColumns count="2">
    <tableColumn id="1" xr3:uid="{97F75026-1D6E-4989-A759-05FA5DD9C251}" name="תאור" dataDxfId="4" dataCellStyle="Normal 3"/>
    <tableColumn id="2" xr3:uid="{4CA5377E-11AA-4D8C-A2FB-0C6E6F05BF21}" name="אלפי ש''ח" dataDxfId="3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כללי" altTextSummary="כללי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F7B6D4-F6A5-44E5-A5BB-6ACE792C7605}" name="טבלה4" displayName="טבלה4" ref="C2:D60" totalsRowShown="0" headerRowDxfId="5">
  <autoFilter ref="C2:D60" xr:uid="{28F7B6D4-F6A5-44E5-A5BB-6ACE792C7605}"/>
  <tableColumns count="2">
    <tableColumn id="1" xr3:uid="{B4BAAC28-F2C5-4A75-9978-340EAAAC5BCE}" name="תאור" dataDxfId="7" dataCellStyle="Normal 3"/>
    <tableColumn id="2" xr3:uid="{C70B4F3E-8D21-4A87-A964-BD394118C458}" name="אלפי ש''ח" dataDxfId="6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אגח" altTextSummary="אגח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407511-C377-4677-8670-394B20A239C9}" name="טבלה3" displayName="טבלה3" ref="C2:D60" totalsRowShown="0" headerRowDxfId="8">
  <autoFilter ref="C2:D60" xr:uid="{E1407511-C377-4677-8670-394B20A239C9}"/>
  <tableColumns count="2">
    <tableColumn id="1" xr3:uid="{8851BC12-931A-4B7C-BA7A-0869C9464A4B}" name="תאור" dataDxfId="10" dataCellStyle="Normal 3"/>
    <tableColumn id="2" xr3:uid="{39CD9B23-0352-47C5-8888-88884B47780F}" name="אלפי ש''ח" dataDxfId="9" dataCellStyle="Percen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ניות" altTextSummary="מניות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B921C3-EE5A-4554-B66D-E50027631640}" name="טבלה2" displayName="טבלה2" ref="C2:D49" totalsRowShown="0">
  <autoFilter ref="C2:D49" xr:uid="{5BB921C3-EE5A-4554-B66D-E50027631640}"/>
  <tableColumns count="2">
    <tableColumn id="1" xr3:uid="{5DB00C33-226B-4493-A4E5-43CC286428A6}" name="תאור" dataDxfId="12"/>
    <tableColumn id="2" xr3:uid="{3043DBC4-1F75-4CFE-A08F-663B49FA999B}" name="אלפי ש''ח" dataDxfId="11" dataCellStyle="Comma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רוט עמלות והוצאות" altTextSummary="פרוט עמלות והוצאות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A026E5-0B9B-4C6F-BCDE-A62B62943FA7}" name="טבלה1" displayName="טבלה1" ref="C2:D147" totalsRowShown="0">
  <autoFilter ref="C2:D147" xr:uid="{26A026E5-0B9B-4C6F-BCDE-A62B62943FA7}"/>
  <tableColumns count="2">
    <tableColumn id="1" xr3:uid="{32817BCA-E33B-4272-A844-D5DAC265C931}" name="תאור" dataDxfId="16"/>
    <tableColumn id="2" xr3:uid="{8E94D10F-EAF7-4372-BECB-7EC24572BB1C}" name="אלפי ש''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רוט עמלות ניהול חיצוני" altTextSummary="פרוט עמלות ניהול חיצוני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78BC4-09B5-4422-8BC5-1A0E6C36D2E4}">
  <dimension ref="A1:M84"/>
  <sheetViews>
    <sheetView rightToLeft="1" tabSelected="1" zoomScale="87" zoomScaleNormal="87" workbookViewId="0">
      <selection activeCell="A6" sqref="A6"/>
    </sheetView>
  </sheetViews>
  <sheetFormatPr defaultColWidth="9.09765625" defaultRowHeight="13.8" x14ac:dyDescent="0.25"/>
  <cols>
    <col min="1" max="1" width="10.69921875" style="1" bestFit="1" customWidth="1"/>
    <col min="2" max="2" width="9" style="1" bestFit="1" customWidth="1"/>
    <col min="3" max="3" width="71.19921875" style="1" bestFit="1" customWidth="1"/>
    <col min="4" max="4" width="21.5" style="31" bestFit="1" customWidth="1"/>
    <col min="5" max="5" width="26.5" style="1" bestFit="1" customWidth="1"/>
    <col min="6" max="6" width="9.09765625" style="1"/>
    <col min="7" max="7" width="16.19921875" style="1" bestFit="1" customWidth="1"/>
    <col min="8" max="16384" width="9.09765625" style="1"/>
  </cols>
  <sheetData>
    <row r="1" spans="1:13" x14ac:dyDescent="0.25">
      <c r="A1" s="41" t="s">
        <v>211</v>
      </c>
      <c r="B1" s="42" t="s">
        <v>123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5">
      <c r="C2" s="1" t="s">
        <v>0</v>
      </c>
      <c r="D2" s="40" t="s">
        <v>1</v>
      </c>
      <c r="E2" s="18"/>
    </row>
    <row r="3" spans="1:13" ht="15.6" x14ac:dyDescent="0.3">
      <c r="A3" s="2"/>
      <c r="B3" s="2"/>
      <c r="C3" s="4" t="s">
        <v>70</v>
      </c>
      <c r="D3" s="32">
        <f>D4+D5</f>
        <v>658.03</v>
      </c>
      <c r="E3" s="19"/>
      <c r="F3" s="15"/>
      <c r="G3" s="15"/>
    </row>
    <row r="4" spans="1:13" ht="15.6" x14ac:dyDescent="0.3">
      <c r="A4" s="2"/>
      <c r="B4" s="2"/>
      <c r="C4" s="5" t="s">
        <v>71</v>
      </c>
      <c r="D4" s="31">
        <f>כללי!D4+אגח!D4+מניות!D4</f>
        <v>0</v>
      </c>
      <c r="E4" s="19"/>
      <c r="F4" s="15"/>
      <c r="G4" s="12"/>
    </row>
    <row r="5" spans="1:13" ht="15.6" x14ac:dyDescent="0.3">
      <c r="A5" s="2"/>
      <c r="B5" s="2"/>
      <c r="C5" s="5" t="s">
        <v>72</v>
      </c>
      <c r="D5" s="32">
        <f>כללי!D5+אגח!D5+מניות!D5</f>
        <v>658.03</v>
      </c>
      <c r="E5" s="19"/>
      <c r="F5" s="15"/>
      <c r="G5" s="12"/>
    </row>
    <row r="6" spans="1:13" ht="15.6" x14ac:dyDescent="0.3">
      <c r="A6" s="2"/>
      <c r="B6" s="2"/>
      <c r="C6" s="5"/>
      <c r="D6" s="32"/>
      <c r="E6" s="19"/>
      <c r="F6" s="15"/>
    </row>
    <row r="7" spans="1:13" ht="31.2" x14ac:dyDescent="0.3">
      <c r="A7" s="2"/>
      <c r="B7" s="2"/>
      <c r="C7" s="4" t="s">
        <v>73</v>
      </c>
      <c r="D7" s="32">
        <f>D9+D8</f>
        <v>105.48</v>
      </c>
      <c r="E7" s="19"/>
      <c r="F7" s="15"/>
    </row>
    <row r="8" spans="1:13" ht="15.6" x14ac:dyDescent="0.3">
      <c r="A8" s="2"/>
      <c r="B8" s="2"/>
      <c r="C8" s="5" t="s">
        <v>2</v>
      </c>
      <c r="D8" s="32">
        <f>כללי!D8+אגח!D8+מניות!D8</f>
        <v>0</v>
      </c>
      <c r="E8" s="19"/>
      <c r="F8" s="15"/>
      <c r="G8" s="15"/>
    </row>
    <row r="9" spans="1:13" ht="15.6" x14ac:dyDescent="0.3">
      <c r="A9" s="2"/>
      <c r="B9" s="2"/>
      <c r="C9" s="5" t="s">
        <v>3</v>
      </c>
      <c r="D9" s="32">
        <f>כללי!D9+אגח!D9+מניות!D9</f>
        <v>105.48</v>
      </c>
      <c r="E9" s="19"/>
      <c r="F9" s="15"/>
    </row>
    <row r="10" spans="1:13" ht="15.6" x14ac:dyDescent="0.3">
      <c r="A10" s="2"/>
      <c r="B10" s="2"/>
      <c r="C10" s="5"/>
      <c r="D10" s="32"/>
      <c r="E10" s="19"/>
      <c r="F10" s="15"/>
    </row>
    <row r="11" spans="1:13" ht="15.6" x14ac:dyDescent="0.3">
      <c r="A11" s="2"/>
      <c r="B11" s="2"/>
      <c r="C11" s="4" t="s">
        <v>39</v>
      </c>
      <c r="D11" s="32">
        <f>D12+D13</f>
        <v>0</v>
      </c>
      <c r="E11" s="19"/>
      <c r="F11" s="15"/>
      <c r="G11" s="22"/>
    </row>
    <row r="12" spans="1:13" ht="31.2" x14ac:dyDescent="0.3">
      <c r="A12" s="2"/>
      <c r="B12" s="2"/>
      <c r="C12" s="5" t="s">
        <v>74</v>
      </c>
      <c r="D12" s="32">
        <f>כללי!D12+אגח!D12+מניות!D12</f>
        <v>0</v>
      </c>
      <c r="E12" s="2"/>
      <c r="F12" s="15"/>
      <c r="G12" s="12"/>
    </row>
    <row r="13" spans="1:13" ht="15.6" x14ac:dyDescent="0.3">
      <c r="A13" s="2"/>
      <c r="B13" s="2"/>
      <c r="C13" s="5" t="s">
        <v>75</v>
      </c>
      <c r="D13" s="32">
        <f>כללי!D13+אגח!D13+מניות!D13</f>
        <v>0</v>
      </c>
      <c r="E13" s="19"/>
      <c r="F13" s="15"/>
    </row>
    <row r="14" spans="1:13" ht="15.6" x14ac:dyDescent="0.3">
      <c r="A14" s="2"/>
      <c r="B14" s="2"/>
      <c r="C14" s="5"/>
      <c r="D14" s="32"/>
      <c r="E14" s="19"/>
      <c r="F14" s="15"/>
    </row>
    <row r="15" spans="1:13" ht="15.6" x14ac:dyDescent="0.3">
      <c r="A15" s="2"/>
      <c r="B15" s="2"/>
      <c r="C15" s="4" t="s">
        <v>76</v>
      </c>
      <c r="D15" s="32">
        <f>כללי!D15+אגח!D15+מניות!D15</f>
        <v>1201.2843600000001</v>
      </c>
      <c r="E15" s="19"/>
      <c r="F15" s="15"/>
    </row>
    <row r="16" spans="1:13" ht="15.6" x14ac:dyDescent="0.3">
      <c r="A16" s="2"/>
      <c r="B16" s="2"/>
      <c r="C16" s="5"/>
      <c r="D16" s="32"/>
      <c r="E16" s="19"/>
      <c r="F16" s="15"/>
    </row>
    <row r="17" spans="1:6" ht="15.6" x14ac:dyDescent="0.3">
      <c r="A17" s="2"/>
      <c r="B17" s="2"/>
      <c r="C17" s="4" t="s">
        <v>77</v>
      </c>
      <c r="D17" s="32">
        <f>כללי!D17+אגח!D17+מניות!D17</f>
        <v>0</v>
      </c>
      <c r="E17" s="19"/>
      <c r="F17" s="15"/>
    </row>
    <row r="18" spans="1:6" ht="15.6" x14ac:dyDescent="0.3">
      <c r="A18" s="2"/>
      <c r="B18" s="2"/>
      <c r="C18" s="4"/>
      <c r="D18" s="32"/>
      <c r="E18" s="19"/>
      <c r="F18" s="15"/>
    </row>
    <row r="19" spans="1:6" ht="15.6" x14ac:dyDescent="0.3">
      <c r="A19" s="2"/>
      <c r="B19" s="2"/>
      <c r="C19" s="4" t="s">
        <v>78</v>
      </c>
      <c r="D19" s="32">
        <f>כללי!D19+אגח!D19+מניות!D19</f>
        <v>0</v>
      </c>
      <c r="E19" s="19"/>
      <c r="F19" s="15"/>
    </row>
    <row r="20" spans="1:6" ht="15.6" x14ac:dyDescent="0.3">
      <c r="A20" s="2"/>
      <c r="B20" s="2"/>
      <c r="C20" s="4"/>
      <c r="D20" s="32"/>
      <c r="E20" s="19"/>
      <c r="F20" s="15"/>
    </row>
    <row r="21" spans="1:6" ht="15.6" x14ac:dyDescent="0.3">
      <c r="A21" s="2"/>
      <c r="B21" s="2"/>
      <c r="C21" s="4" t="s">
        <v>79</v>
      </c>
      <c r="D21" s="32">
        <f>D3+D7+D11+D15+D17+D19</f>
        <v>1964.7943600000001</v>
      </c>
      <c r="E21" s="19"/>
      <c r="F21" s="15"/>
    </row>
    <row r="22" spans="1:6" ht="15.6" x14ac:dyDescent="0.3">
      <c r="A22" s="2"/>
      <c r="B22" s="2"/>
      <c r="C22" s="4"/>
      <c r="D22" s="32"/>
      <c r="E22" s="19"/>
      <c r="F22" s="15"/>
    </row>
    <row r="23" spans="1:6" ht="15.6" x14ac:dyDescent="0.3">
      <c r="A23" s="2"/>
      <c r="B23" s="2"/>
      <c r="C23" s="4" t="s">
        <v>80</v>
      </c>
      <c r="D23" s="32">
        <f>AVERAGE(D24:D25)</f>
        <v>2409422</v>
      </c>
      <c r="E23" s="19"/>
      <c r="F23" s="15"/>
    </row>
    <row r="24" spans="1:6" ht="31.2" x14ac:dyDescent="0.3">
      <c r="A24" s="2"/>
      <c r="B24" s="2"/>
      <c r="C24" s="4" t="s">
        <v>81</v>
      </c>
      <c r="D24" s="32">
        <f>כללי!D24+אגח!D24+מניות!D24</f>
        <v>2424714</v>
      </c>
      <c r="E24" s="19"/>
      <c r="F24" s="15"/>
    </row>
    <row r="25" spans="1:6" ht="31.2" x14ac:dyDescent="0.3">
      <c r="A25" s="2"/>
      <c r="B25" s="2"/>
      <c r="C25" s="4" t="s">
        <v>102</v>
      </c>
      <c r="D25" s="32">
        <f>כללי!D25+אגח!D25+מניות!D25</f>
        <v>2394130</v>
      </c>
      <c r="E25" s="19"/>
      <c r="F25" s="15"/>
    </row>
    <row r="26" spans="1:6" ht="15.6" x14ac:dyDescent="0.3">
      <c r="A26" s="2"/>
      <c r="B26" s="2"/>
      <c r="C26" s="5"/>
      <c r="D26" s="32"/>
      <c r="E26" s="19"/>
      <c r="F26" s="15"/>
    </row>
    <row r="27" spans="1:6" ht="31.2" x14ac:dyDescent="0.3">
      <c r="A27" s="2"/>
      <c r="B27" s="2"/>
      <c r="C27" s="4" t="s">
        <v>82</v>
      </c>
      <c r="D27" s="35">
        <f>D21/D23</f>
        <v>8.1546294505487212E-4</v>
      </c>
      <c r="E27" s="19"/>
      <c r="F27" s="15"/>
    </row>
    <row r="28" spans="1:6" x14ac:dyDescent="0.25">
      <c r="A28" s="2"/>
      <c r="B28" s="2"/>
      <c r="C28" s="23"/>
      <c r="D28" s="32"/>
      <c r="E28" s="19"/>
      <c r="F28" s="15"/>
    </row>
    <row r="29" spans="1:6" ht="15.6" x14ac:dyDescent="0.3">
      <c r="A29" s="2"/>
      <c r="B29" s="2"/>
      <c r="C29" s="4" t="s">
        <v>83</v>
      </c>
      <c r="D29" s="32"/>
      <c r="E29" s="19"/>
      <c r="F29" s="15"/>
    </row>
    <row r="30" spans="1:6" ht="15.6" x14ac:dyDescent="0.3">
      <c r="A30" s="2"/>
      <c r="B30" s="2"/>
      <c r="C30" s="4" t="s">
        <v>84</v>
      </c>
      <c r="D30" s="32">
        <f>כללי!D30+אגח!D30+מניות!D30</f>
        <v>90.963999999999999</v>
      </c>
      <c r="E30" s="19"/>
      <c r="F30" s="15"/>
    </row>
    <row r="31" spans="1:6" ht="15.6" x14ac:dyDescent="0.3">
      <c r="A31" s="2"/>
      <c r="B31" s="2"/>
      <c r="C31" s="4"/>
      <c r="D31" s="32"/>
      <c r="E31" s="19"/>
      <c r="F31" s="15"/>
    </row>
    <row r="32" spans="1:6" ht="15.6" x14ac:dyDescent="0.3">
      <c r="A32" s="2"/>
      <c r="B32" s="2"/>
      <c r="C32" s="4" t="s">
        <v>85</v>
      </c>
      <c r="D32" s="32">
        <f>D33+D34+D35+D36+D37+D38+D39+D40+D41</f>
        <v>2657.9628261288999</v>
      </c>
      <c r="E32" s="19"/>
      <c r="F32" s="15"/>
    </row>
    <row r="33" spans="1:6" ht="15.6" x14ac:dyDescent="0.3">
      <c r="A33" s="2"/>
      <c r="B33" s="2"/>
      <c r="C33" s="4" t="s">
        <v>86</v>
      </c>
      <c r="D33" s="32">
        <f>כללי!D33+אגח!D33+מניות!D33</f>
        <v>314.41484400000002</v>
      </c>
      <c r="E33" s="19"/>
      <c r="F33" s="15"/>
    </row>
    <row r="34" spans="1:6" ht="15.6" x14ac:dyDescent="0.3">
      <c r="A34" s="2"/>
      <c r="B34" s="2"/>
      <c r="C34" s="4" t="s">
        <v>4</v>
      </c>
      <c r="D34" s="32">
        <f>כללי!D34+אגח!D34+מניות!D34</f>
        <v>1217.4079821288999</v>
      </c>
      <c r="E34" s="19"/>
      <c r="F34" s="15"/>
    </row>
    <row r="35" spans="1:6" ht="15.6" x14ac:dyDescent="0.3">
      <c r="A35" s="2"/>
      <c r="B35" s="2"/>
      <c r="C35" s="4" t="s">
        <v>40</v>
      </c>
      <c r="D35" s="32">
        <f>כללי!D35+אגח!D35+מניות!D35</f>
        <v>0</v>
      </c>
      <c r="E35" s="19"/>
      <c r="F35" s="15"/>
    </row>
    <row r="36" spans="1:6" ht="15.6" x14ac:dyDescent="0.3">
      <c r="A36" s="2"/>
      <c r="B36" s="2"/>
      <c r="C36" s="4" t="s">
        <v>41</v>
      </c>
      <c r="D36" s="32">
        <f>כללי!D36+אגח!D36+מניות!D36</f>
        <v>0</v>
      </c>
      <c r="E36" s="19"/>
      <c r="F36" s="15"/>
    </row>
    <row r="37" spans="1:6" ht="31.2" x14ac:dyDescent="0.3">
      <c r="A37" s="2"/>
      <c r="B37" s="2"/>
      <c r="C37" s="4" t="s">
        <v>87</v>
      </c>
      <c r="D37" s="32">
        <f>כללי!D37+אגח!D37+מניות!D37</f>
        <v>65.17</v>
      </c>
      <c r="E37" s="19"/>
      <c r="F37" s="15"/>
    </row>
    <row r="38" spans="1:6" ht="31.2" x14ac:dyDescent="0.3">
      <c r="A38" s="2"/>
      <c r="B38" s="2"/>
      <c r="C38" s="4" t="s">
        <v>88</v>
      </c>
      <c r="D38" s="32">
        <f>כללי!D38+אגח!D38+מניות!D38</f>
        <v>957.64</v>
      </c>
      <c r="E38" s="19"/>
      <c r="F38" s="15"/>
    </row>
    <row r="39" spans="1:6" ht="31.2" x14ac:dyDescent="0.3">
      <c r="A39" s="2"/>
      <c r="B39" s="2"/>
      <c r="C39" s="4" t="s">
        <v>89</v>
      </c>
      <c r="D39" s="32">
        <f>כללי!D39+אגח!D39+מניות!D39</f>
        <v>15.37</v>
      </c>
      <c r="E39" s="19"/>
      <c r="F39" s="15"/>
    </row>
    <row r="40" spans="1:6" ht="31.2" x14ac:dyDescent="0.3">
      <c r="A40" s="2"/>
      <c r="B40" s="2"/>
      <c r="C40" s="4" t="s">
        <v>90</v>
      </c>
      <c r="D40" s="32">
        <f>כללי!D40+אגח!D40+מניות!D40</f>
        <v>87.96</v>
      </c>
      <c r="E40" s="19"/>
      <c r="F40" s="15"/>
    </row>
    <row r="41" spans="1:6" ht="15.6" x14ac:dyDescent="0.3">
      <c r="A41" s="2"/>
      <c r="B41" s="2"/>
      <c r="C41" s="4" t="s">
        <v>91</v>
      </c>
      <c r="D41" s="32">
        <f>כללי!D41+אגח!D41+מניות!D41</f>
        <v>0</v>
      </c>
      <c r="E41" s="19"/>
      <c r="F41" s="15"/>
    </row>
    <row r="42" spans="1:6" ht="15.6" x14ac:dyDescent="0.3">
      <c r="A42" s="2"/>
      <c r="B42" s="2"/>
      <c r="C42" s="4"/>
      <c r="D42" s="32"/>
      <c r="E42" s="19"/>
      <c r="F42" s="15"/>
    </row>
    <row r="43" spans="1:6" ht="15.6" x14ac:dyDescent="0.3">
      <c r="A43" s="2"/>
      <c r="B43" s="2"/>
      <c r="C43" s="4" t="s">
        <v>92</v>
      </c>
      <c r="D43" s="35">
        <f>D32/D25</f>
        <v>1.1101998747473612E-3</v>
      </c>
      <c r="E43" s="19"/>
      <c r="F43" s="15"/>
    </row>
    <row r="44" spans="1:6" ht="15.6" x14ac:dyDescent="0.3">
      <c r="A44" s="2"/>
      <c r="B44" s="2"/>
      <c r="C44" s="4"/>
      <c r="D44" s="32"/>
      <c r="E44" s="19"/>
      <c r="F44" s="15"/>
    </row>
    <row r="45" spans="1:6" ht="31.2" x14ac:dyDescent="0.3">
      <c r="A45" s="2"/>
      <c r="B45" s="2"/>
      <c r="C45" s="4" t="s">
        <v>93</v>
      </c>
      <c r="D45" s="35">
        <v>2E-3</v>
      </c>
      <c r="E45" s="19"/>
      <c r="F45" s="15"/>
    </row>
    <row r="46" spans="1:6" ht="15.6" x14ac:dyDescent="0.3">
      <c r="A46" s="2"/>
      <c r="B46" s="2"/>
      <c r="C46" s="4"/>
      <c r="D46" s="32"/>
      <c r="E46" s="19"/>
      <c r="F46" s="15"/>
    </row>
    <row r="47" spans="1:6" ht="31.2" x14ac:dyDescent="0.3">
      <c r="A47" s="2"/>
      <c r="B47" s="2"/>
      <c r="C47" s="4" t="s">
        <v>94</v>
      </c>
      <c r="D47" s="35">
        <f>D45-D43</f>
        <v>8.8980012525263883E-4</v>
      </c>
      <c r="E47" s="19"/>
      <c r="F47" s="15"/>
    </row>
    <row r="48" spans="1:6" ht="15.6" x14ac:dyDescent="0.3">
      <c r="A48" s="2"/>
      <c r="B48" s="2"/>
      <c r="C48" s="4"/>
      <c r="E48" s="19"/>
      <c r="F48" s="15"/>
    </row>
    <row r="49" spans="1:7" ht="34.5" customHeight="1" x14ac:dyDescent="0.3">
      <c r="A49" s="2"/>
      <c r="B49" s="2"/>
      <c r="C49" s="4" t="s">
        <v>95</v>
      </c>
      <c r="D49" s="32">
        <f>כללי!D49+אגח!D49+מניות!D49</f>
        <v>0</v>
      </c>
      <c r="E49" s="19"/>
      <c r="F49" s="15"/>
    </row>
    <row r="50" spans="1:7" ht="31.2" x14ac:dyDescent="0.3">
      <c r="A50" s="2"/>
      <c r="B50" s="2"/>
      <c r="C50" s="4" t="s">
        <v>96</v>
      </c>
      <c r="D50" s="35">
        <f>(D32-D49)/D25</f>
        <v>1.1101998747473612E-3</v>
      </c>
      <c r="E50" s="19"/>
      <c r="F50" s="15"/>
    </row>
    <row r="51" spans="1:7" ht="15.6" x14ac:dyDescent="0.3">
      <c r="A51" s="2"/>
      <c r="B51" s="2"/>
      <c r="C51" s="4"/>
      <c r="D51" s="32"/>
      <c r="E51" s="19"/>
      <c r="F51" s="15"/>
    </row>
    <row r="52" spans="1:7" ht="15.6" x14ac:dyDescent="0.3">
      <c r="A52" s="2"/>
      <c r="B52" s="2"/>
      <c r="C52" s="24" t="s">
        <v>97</v>
      </c>
      <c r="D52" s="32">
        <f>D21+D32</f>
        <v>4622.7571861288998</v>
      </c>
      <c r="E52" s="19"/>
      <c r="F52" s="15"/>
    </row>
    <row r="53" spans="1:7" ht="15.6" x14ac:dyDescent="0.3">
      <c r="A53" s="2"/>
      <c r="B53" s="2"/>
      <c r="C53" s="24"/>
      <c r="D53" s="32"/>
      <c r="E53" s="19"/>
      <c r="F53" s="15"/>
    </row>
    <row r="54" spans="1:7" ht="15.6" x14ac:dyDescent="0.3">
      <c r="A54" s="2"/>
      <c r="B54" s="2"/>
      <c r="C54" s="4" t="s">
        <v>98</v>
      </c>
      <c r="D54" s="32">
        <f>D21+D32-D49</f>
        <v>4622.7571861288998</v>
      </c>
      <c r="E54" s="19"/>
      <c r="F54" s="15"/>
    </row>
    <row r="55" spans="1:7" ht="15.6" x14ac:dyDescent="0.3">
      <c r="A55" s="2"/>
      <c r="B55" s="2"/>
      <c r="C55" s="4"/>
      <c r="D55" s="32"/>
      <c r="E55" s="19"/>
      <c r="F55" s="15"/>
    </row>
    <row r="56" spans="1:7" ht="15.6" x14ac:dyDescent="0.3">
      <c r="A56" s="2"/>
      <c r="B56" s="2"/>
      <c r="C56" s="4" t="s">
        <v>99</v>
      </c>
      <c r="D56" s="35">
        <f>D54/D23</f>
        <v>1.9186166583225769E-3</v>
      </c>
      <c r="E56" s="19"/>
      <c r="F56" s="15"/>
    </row>
    <row r="57" spans="1:7" ht="15.6" x14ac:dyDescent="0.3">
      <c r="A57" s="2"/>
      <c r="B57" s="2"/>
      <c r="C57" s="4"/>
      <c r="D57" s="32"/>
      <c r="E57" s="19"/>
      <c r="F57" s="15"/>
    </row>
    <row r="58" spans="1:7" ht="15.6" x14ac:dyDescent="0.3">
      <c r="A58" s="2"/>
      <c r="B58" s="2"/>
      <c r="C58" s="4" t="s">
        <v>100</v>
      </c>
      <c r="D58" s="32"/>
      <c r="E58" s="19"/>
      <c r="F58" s="15"/>
    </row>
    <row r="59" spans="1:7" ht="31.2" x14ac:dyDescent="0.3">
      <c r="A59" s="2"/>
      <c r="B59" s="2"/>
      <c r="C59" s="4" t="s">
        <v>120</v>
      </c>
      <c r="D59" s="35">
        <f>(כללי!D59+אגח!D59+מניות!D59)/3</f>
        <v>1.8000000000000002E-3</v>
      </c>
      <c r="E59" s="19"/>
      <c r="F59" s="15"/>
    </row>
    <row r="60" spans="1:7" ht="15.6" x14ac:dyDescent="0.3">
      <c r="A60" s="2"/>
      <c r="B60" s="2"/>
      <c r="C60" s="4" t="s">
        <v>101</v>
      </c>
      <c r="D60" s="35">
        <f>D59+D27</f>
        <v>2.6154629450548723E-3</v>
      </c>
      <c r="E60" s="19"/>
      <c r="F60" s="15"/>
    </row>
    <row r="61" spans="1:7" ht="15.6" customHeight="1" x14ac:dyDescent="0.25">
      <c r="A61" s="44" t="s">
        <v>212</v>
      </c>
      <c r="B61" s="44"/>
      <c r="C61" s="44"/>
      <c r="D61" s="44"/>
      <c r="E61" s="19"/>
      <c r="F61" s="15"/>
    </row>
    <row r="62" spans="1:7" ht="15.6" x14ac:dyDescent="0.3">
      <c r="A62" s="2"/>
      <c r="B62" s="2"/>
      <c r="C62" s="4"/>
      <c r="D62" s="32"/>
      <c r="E62" s="19"/>
      <c r="F62" s="12"/>
      <c r="G62" s="23"/>
    </row>
    <row r="63" spans="1:7" ht="15.6" x14ac:dyDescent="0.3">
      <c r="A63" s="2"/>
      <c r="B63" s="2"/>
      <c r="C63" s="5"/>
      <c r="D63" s="32"/>
      <c r="E63" s="19"/>
      <c r="F63" s="15"/>
    </row>
    <row r="64" spans="1:7" ht="15.6" x14ac:dyDescent="0.3">
      <c r="A64" s="2"/>
      <c r="B64" s="2"/>
      <c r="C64" s="5"/>
      <c r="D64" s="32"/>
      <c r="E64" s="19"/>
      <c r="F64" s="15"/>
    </row>
    <row r="65" spans="1:7" ht="15.6" x14ac:dyDescent="0.3">
      <c r="A65" s="2"/>
      <c r="B65" s="2"/>
      <c r="C65" s="5"/>
      <c r="D65" s="32"/>
      <c r="E65" s="19"/>
      <c r="F65" s="15"/>
    </row>
    <row r="66" spans="1:7" ht="15.6" x14ac:dyDescent="0.3">
      <c r="A66" s="2"/>
      <c r="B66" s="2"/>
      <c r="C66" s="5"/>
      <c r="D66" s="32"/>
      <c r="E66" s="19"/>
      <c r="F66" s="15"/>
    </row>
    <row r="67" spans="1:7" ht="15.6" x14ac:dyDescent="0.3">
      <c r="A67" s="2"/>
      <c r="B67" s="2"/>
      <c r="C67" s="5"/>
      <c r="D67" s="32"/>
      <c r="E67" s="19"/>
      <c r="F67" s="15"/>
    </row>
    <row r="68" spans="1:7" ht="15.6" x14ac:dyDescent="0.3">
      <c r="A68" s="2"/>
      <c r="B68" s="2"/>
      <c r="C68" s="5"/>
      <c r="D68" s="36"/>
      <c r="E68" s="25"/>
      <c r="F68" s="15"/>
      <c r="G68" s="26"/>
    </row>
    <row r="69" spans="1:7" ht="15.6" x14ac:dyDescent="0.3">
      <c r="A69" s="2"/>
      <c r="B69" s="2"/>
      <c r="C69" s="5"/>
      <c r="D69" s="36"/>
      <c r="E69" s="19"/>
      <c r="F69" s="15"/>
      <c r="G69" s="26"/>
    </row>
    <row r="70" spans="1:7" ht="15.6" x14ac:dyDescent="0.3">
      <c r="A70" s="2"/>
      <c r="B70" s="2"/>
      <c r="C70" s="5"/>
      <c r="D70" s="32"/>
      <c r="E70" s="19"/>
      <c r="F70" s="15"/>
      <c r="G70" s="26"/>
    </row>
    <row r="71" spans="1:7" ht="15.6" x14ac:dyDescent="0.3">
      <c r="A71" s="2"/>
      <c r="B71" s="2"/>
      <c r="C71" s="5"/>
      <c r="D71" s="32"/>
      <c r="E71" s="19"/>
      <c r="F71" s="15"/>
      <c r="G71" s="12"/>
    </row>
    <row r="72" spans="1:7" ht="15.6" x14ac:dyDescent="0.3">
      <c r="A72" s="2"/>
      <c r="B72" s="2"/>
      <c r="C72" s="5"/>
      <c r="D72" s="32"/>
      <c r="E72" s="20"/>
      <c r="F72" s="15"/>
      <c r="G72" s="15"/>
    </row>
    <row r="73" spans="1:7" ht="15.6" x14ac:dyDescent="0.3">
      <c r="A73" s="2"/>
      <c r="B73" s="2"/>
      <c r="C73" s="4"/>
      <c r="E73" s="21"/>
      <c r="F73" s="15"/>
    </row>
    <row r="74" spans="1:7" ht="15.6" x14ac:dyDescent="0.3">
      <c r="A74" s="2"/>
      <c r="B74" s="2"/>
      <c r="C74" s="5"/>
      <c r="D74" s="32"/>
      <c r="E74" s="20"/>
      <c r="F74" s="15"/>
    </row>
    <row r="75" spans="1:7" ht="15.6" x14ac:dyDescent="0.3">
      <c r="A75" s="2"/>
      <c r="B75" s="2"/>
      <c r="C75" s="5"/>
      <c r="D75" s="32"/>
      <c r="E75" s="20"/>
      <c r="F75" s="15"/>
    </row>
    <row r="76" spans="1:7" ht="15.6" x14ac:dyDescent="0.3">
      <c r="A76" s="2"/>
      <c r="B76" s="2"/>
      <c r="C76" s="5"/>
      <c r="D76" s="32"/>
      <c r="E76" s="20"/>
      <c r="F76" s="15"/>
    </row>
    <row r="77" spans="1:7" ht="15.6" x14ac:dyDescent="0.3">
      <c r="A77" s="2"/>
      <c r="B77" s="2"/>
      <c r="C77" s="4"/>
      <c r="D77" s="32"/>
      <c r="E77" s="20"/>
      <c r="F77" s="15"/>
    </row>
    <row r="78" spans="1:7" ht="15.6" x14ac:dyDescent="0.3">
      <c r="A78" s="2"/>
      <c r="B78" s="2"/>
      <c r="C78" s="4"/>
      <c r="D78" s="32"/>
      <c r="E78" s="2"/>
    </row>
    <row r="79" spans="1:7" ht="15.6" x14ac:dyDescent="0.3">
      <c r="A79" s="2"/>
      <c r="B79" s="2"/>
      <c r="C79" s="4"/>
    </row>
    <row r="80" spans="1:7" ht="15.6" x14ac:dyDescent="0.3">
      <c r="A80" s="2"/>
      <c r="B80" s="2"/>
      <c r="C80" s="5"/>
      <c r="D80" s="35"/>
      <c r="E80" s="27"/>
    </row>
    <row r="81" spans="1:5" ht="15.6" x14ac:dyDescent="0.3">
      <c r="A81" s="2"/>
      <c r="B81" s="2"/>
      <c r="C81" s="5"/>
      <c r="D81" s="35"/>
      <c r="E81" s="2"/>
    </row>
    <row r="82" spans="1:5" ht="15.6" x14ac:dyDescent="0.3">
      <c r="A82" s="2"/>
      <c r="B82" s="2"/>
      <c r="C82" s="5"/>
      <c r="D82" s="32"/>
      <c r="E82" s="2"/>
    </row>
    <row r="83" spans="1:5" ht="15.6" x14ac:dyDescent="0.3">
      <c r="A83" s="2"/>
      <c r="B83" s="2"/>
      <c r="C83" s="4"/>
      <c r="D83" s="32"/>
    </row>
    <row r="84" spans="1:5" ht="15.6" x14ac:dyDescent="0.3">
      <c r="C84" s="28"/>
      <c r="D84" s="32"/>
    </row>
  </sheetData>
  <mergeCells count="2">
    <mergeCell ref="B1:M1"/>
    <mergeCell ref="A61:D61"/>
  </mergeCells>
  <pageMargins left="0.7" right="0.7" top="0.75" bottom="0.75" header="0.3" footer="0.3"/>
  <pageSetup paperSize="9" scale="76" orientation="portrait" r:id="rId1"/>
  <colBreaks count="1" manualBreakCount="1">
    <brk id="4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95F5-E876-42DF-899E-278DC8B777E9}">
  <dimension ref="A1:M61"/>
  <sheetViews>
    <sheetView rightToLeft="1" topLeftCell="A46" zoomScale="85" zoomScaleNormal="85" workbookViewId="0">
      <selection activeCell="A61" sqref="A61:D61"/>
    </sheetView>
  </sheetViews>
  <sheetFormatPr defaultColWidth="9.09765625" defaultRowHeight="13.8" x14ac:dyDescent="0.25"/>
  <cols>
    <col min="1" max="1" width="10.69921875" style="1" bestFit="1" customWidth="1"/>
    <col min="2" max="2" width="9" style="1" bestFit="1" customWidth="1"/>
    <col min="3" max="3" width="71.19921875" style="1" bestFit="1" customWidth="1"/>
    <col min="4" max="4" width="13.19921875" style="1" bestFit="1" customWidth="1"/>
    <col min="5" max="5" width="11.796875" style="1" bestFit="1" customWidth="1"/>
    <col min="6" max="16384" width="9.09765625" style="1"/>
  </cols>
  <sheetData>
    <row r="1" spans="1:13" x14ac:dyDescent="0.25">
      <c r="A1" s="41" t="s">
        <v>211</v>
      </c>
      <c r="B1" s="42" t="s">
        <v>124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5">
      <c r="C2" s="1" t="s">
        <v>0</v>
      </c>
      <c r="D2" s="1" t="s">
        <v>1</v>
      </c>
    </row>
    <row r="3" spans="1:13" ht="15.6" x14ac:dyDescent="0.3">
      <c r="A3" s="2"/>
      <c r="B3" s="2"/>
      <c r="C3" s="4" t="s">
        <v>70</v>
      </c>
      <c r="D3" s="32">
        <f>SUM(D4:D5)</f>
        <v>621.24</v>
      </c>
    </row>
    <row r="4" spans="1:13" ht="15.6" x14ac:dyDescent="0.3">
      <c r="A4" s="2"/>
      <c r="B4" s="2"/>
      <c r="C4" s="5" t="s">
        <v>71</v>
      </c>
      <c r="D4" s="31">
        <v>0</v>
      </c>
      <c r="E4" s="2"/>
    </row>
    <row r="5" spans="1:13" ht="15.6" x14ac:dyDescent="0.3">
      <c r="A5" s="2"/>
      <c r="B5" s="2"/>
      <c r="C5" s="5" t="s">
        <v>72</v>
      </c>
      <c r="D5" s="32">
        <v>621.24</v>
      </c>
      <c r="E5" s="2"/>
    </row>
    <row r="6" spans="1:13" ht="15.6" x14ac:dyDescent="0.3">
      <c r="A6" s="2"/>
      <c r="B6" s="2"/>
      <c r="C6" s="5"/>
      <c r="D6" s="31"/>
      <c r="E6" s="2"/>
    </row>
    <row r="7" spans="1:13" ht="31.2" x14ac:dyDescent="0.3">
      <c r="A7" s="2"/>
      <c r="B7" s="2"/>
      <c r="C7" s="4" t="s">
        <v>73</v>
      </c>
      <c r="D7" s="32">
        <f>SUM(D8:D9)</f>
        <v>101.69</v>
      </c>
    </row>
    <row r="8" spans="1:13" ht="15.6" x14ac:dyDescent="0.3">
      <c r="A8" s="2"/>
      <c r="B8" s="2"/>
      <c r="C8" s="5" t="s">
        <v>2</v>
      </c>
      <c r="D8" s="31">
        <v>0</v>
      </c>
      <c r="E8" s="2"/>
    </row>
    <row r="9" spans="1:13" ht="15.6" x14ac:dyDescent="0.3">
      <c r="A9" s="2"/>
      <c r="B9" s="2"/>
      <c r="C9" s="5" t="s">
        <v>3</v>
      </c>
      <c r="D9" s="32">
        <v>101.69</v>
      </c>
      <c r="E9" s="2"/>
    </row>
    <row r="10" spans="1:13" ht="15.6" x14ac:dyDescent="0.3">
      <c r="A10" s="2"/>
      <c r="B10" s="2"/>
      <c r="C10" s="5"/>
      <c r="D10" s="31"/>
      <c r="E10" s="2"/>
    </row>
    <row r="11" spans="1:13" ht="15.6" x14ac:dyDescent="0.3">
      <c r="A11" s="2"/>
      <c r="B11" s="2"/>
      <c r="C11" s="4" t="s">
        <v>39</v>
      </c>
      <c r="D11" s="32">
        <f>SUM(D12:D13)</f>
        <v>0</v>
      </c>
    </row>
    <row r="12" spans="1:13" ht="31.2" x14ac:dyDescent="0.3">
      <c r="A12" s="2"/>
      <c r="B12" s="2"/>
      <c r="C12" s="5" t="s">
        <v>74</v>
      </c>
      <c r="D12" s="31">
        <v>0</v>
      </c>
      <c r="E12" s="2"/>
    </row>
    <row r="13" spans="1:13" ht="15.6" x14ac:dyDescent="0.3">
      <c r="A13" s="2"/>
      <c r="B13" s="2"/>
      <c r="C13" s="5" t="s">
        <v>75</v>
      </c>
      <c r="D13" s="32">
        <v>0</v>
      </c>
      <c r="E13" s="2"/>
    </row>
    <row r="14" spans="1:13" ht="15.6" x14ac:dyDescent="0.3">
      <c r="A14" s="2"/>
      <c r="B14" s="2"/>
      <c r="C14" s="5"/>
      <c r="D14" s="31"/>
      <c r="E14" s="38"/>
    </row>
    <row r="15" spans="1:13" ht="15.6" x14ac:dyDescent="0.3">
      <c r="A15" s="2"/>
      <c r="B15" s="2"/>
      <c r="C15" s="4" t="s">
        <v>76</v>
      </c>
      <c r="D15" s="32">
        <v>1169.3888700000002</v>
      </c>
      <c r="E15" s="2"/>
    </row>
    <row r="16" spans="1:13" ht="15.6" x14ac:dyDescent="0.3">
      <c r="A16" s="2"/>
      <c r="B16" s="2"/>
      <c r="C16" s="5"/>
      <c r="D16" s="31"/>
    </row>
    <row r="17" spans="1:5" ht="15.6" x14ac:dyDescent="0.3">
      <c r="A17" s="2"/>
      <c r="B17" s="2"/>
      <c r="C17" s="4" t="s">
        <v>77</v>
      </c>
      <c r="D17" s="32">
        <v>0</v>
      </c>
      <c r="E17" s="2"/>
    </row>
    <row r="18" spans="1:5" ht="15.6" x14ac:dyDescent="0.3">
      <c r="A18" s="2"/>
      <c r="B18" s="2"/>
      <c r="C18" s="4"/>
      <c r="D18" s="31"/>
      <c r="E18" s="2"/>
    </row>
    <row r="19" spans="1:5" ht="15.6" x14ac:dyDescent="0.3">
      <c r="A19" s="2"/>
      <c r="B19" s="2"/>
      <c r="C19" s="4" t="s">
        <v>78</v>
      </c>
      <c r="D19" s="32">
        <v>0</v>
      </c>
      <c r="E19" s="2"/>
    </row>
    <row r="20" spans="1:5" ht="15.6" x14ac:dyDescent="0.3">
      <c r="A20" s="2"/>
      <c r="B20" s="2"/>
      <c r="C20" s="4"/>
      <c r="D20" s="31"/>
      <c r="E20" s="2"/>
    </row>
    <row r="21" spans="1:5" ht="15.6" x14ac:dyDescent="0.3">
      <c r="A21" s="2"/>
      <c r="B21" s="2"/>
      <c r="C21" s="4" t="s">
        <v>79</v>
      </c>
      <c r="D21" s="32">
        <f>D3+D7++D11+D15+D17+D19</f>
        <v>1892.3188700000003</v>
      </c>
      <c r="E21" s="2"/>
    </row>
    <row r="22" spans="1:5" ht="15.6" x14ac:dyDescent="0.3">
      <c r="A22" s="2"/>
      <c r="B22" s="2"/>
      <c r="C22" s="4"/>
      <c r="D22" s="31"/>
      <c r="E22" s="2"/>
    </row>
    <row r="23" spans="1:5" ht="15.6" x14ac:dyDescent="0.3">
      <c r="A23" s="2"/>
      <c r="B23" s="2"/>
      <c r="C23" s="4" t="s">
        <v>80</v>
      </c>
      <c r="D23" s="32">
        <f>AVERAGE(D24:D25)</f>
        <v>2306319</v>
      </c>
      <c r="E23" s="2"/>
    </row>
    <row r="24" spans="1:5" ht="31.2" x14ac:dyDescent="0.3">
      <c r="A24" s="2"/>
      <c r="B24" s="2"/>
      <c r="C24" s="4" t="s">
        <v>81</v>
      </c>
      <c r="D24" s="32">
        <v>2320857</v>
      </c>
      <c r="E24" s="2"/>
    </row>
    <row r="25" spans="1:5" ht="31.2" x14ac:dyDescent="0.3">
      <c r="A25" s="2"/>
      <c r="B25" s="2"/>
      <c r="C25" s="4" t="s">
        <v>102</v>
      </c>
      <c r="D25" s="32">
        <v>2291781</v>
      </c>
      <c r="E25" s="2"/>
    </row>
    <row r="26" spans="1:5" ht="15.6" x14ac:dyDescent="0.3">
      <c r="A26" s="2"/>
      <c r="B26" s="2"/>
      <c r="C26" s="5"/>
      <c r="D26" s="29"/>
    </row>
    <row r="27" spans="1:5" ht="31.2" x14ac:dyDescent="0.3">
      <c r="A27" s="2"/>
      <c r="B27" s="2"/>
      <c r="C27" s="4" t="s">
        <v>82</v>
      </c>
      <c r="D27" s="39">
        <f>D21/D23</f>
        <v>8.204931191218562E-4</v>
      </c>
      <c r="E27" s="2"/>
    </row>
    <row r="28" spans="1:5" x14ac:dyDescent="0.25">
      <c r="A28" s="2"/>
      <c r="B28" s="2"/>
      <c r="C28" s="23"/>
      <c r="D28" s="29"/>
      <c r="E28" s="2"/>
    </row>
    <row r="29" spans="1:5" ht="15.6" x14ac:dyDescent="0.3">
      <c r="A29" s="2"/>
      <c r="B29" s="2"/>
      <c r="C29" s="4" t="s">
        <v>83</v>
      </c>
      <c r="D29" s="29"/>
      <c r="E29" s="2"/>
    </row>
    <row r="30" spans="1:5" ht="15.6" x14ac:dyDescent="0.3">
      <c r="A30" s="2"/>
      <c r="B30" s="2"/>
      <c r="C30" s="4" t="s">
        <v>84</v>
      </c>
      <c r="D30" s="32">
        <v>90.963999999999999</v>
      </c>
      <c r="E30" s="2"/>
    </row>
    <row r="31" spans="1:5" ht="15.6" x14ac:dyDescent="0.3">
      <c r="A31" s="2"/>
      <c r="B31" s="2"/>
      <c r="C31" s="4"/>
      <c r="D31" s="32"/>
      <c r="E31" s="2"/>
    </row>
    <row r="32" spans="1:5" ht="15.6" x14ac:dyDescent="0.3">
      <c r="A32" s="2"/>
      <c r="B32" s="2"/>
      <c r="C32" s="4" t="s">
        <v>85</v>
      </c>
      <c r="D32" s="32">
        <f>SUM(D33:D41)</f>
        <v>2625.4228261288999</v>
      </c>
    </row>
    <row r="33" spans="1:5" ht="15.6" x14ac:dyDescent="0.3">
      <c r="A33" s="2"/>
      <c r="B33" s="2"/>
      <c r="C33" s="4" t="s">
        <v>86</v>
      </c>
      <c r="D33" s="32">
        <v>304.92484400000001</v>
      </c>
      <c r="E33" s="2"/>
    </row>
    <row r="34" spans="1:5" ht="15.6" x14ac:dyDescent="0.3">
      <c r="A34" s="2"/>
      <c r="B34" s="2"/>
      <c r="C34" s="4" t="s">
        <v>4</v>
      </c>
      <c r="D34" s="32">
        <v>1217.4079821288999</v>
      </c>
      <c r="E34" s="2"/>
    </row>
    <row r="35" spans="1:5" ht="15.6" x14ac:dyDescent="0.3">
      <c r="A35" s="2"/>
      <c r="B35" s="2"/>
      <c r="C35" s="4" t="s">
        <v>40</v>
      </c>
      <c r="D35" s="32">
        <v>0</v>
      </c>
      <c r="E35" s="2"/>
    </row>
    <row r="36" spans="1:5" ht="15.6" x14ac:dyDescent="0.3">
      <c r="C36" s="4" t="s">
        <v>41</v>
      </c>
      <c r="D36" s="32">
        <v>0</v>
      </c>
    </row>
    <row r="37" spans="1:5" ht="31.2" x14ac:dyDescent="0.3">
      <c r="C37" s="4" t="s">
        <v>87</v>
      </c>
      <c r="D37" s="32">
        <v>61.8</v>
      </c>
    </row>
    <row r="38" spans="1:5" ht="31.2" x14ac:dyDescent="0.3">
      <c r="C38" s="4" t="s">
        <v>88</v>
      </c>
      <c r="D38" s="32">
        <v>939.05</v>
      </c>
    </row>
    <row r="39" spans="1:5" ht="31.2" x14ac:dyDescent="0.3">
      <c r="C39" s="4" t="s">
        <v>89</v>
      </c>
      <c r="D39" s="32">
        <v>14.28</v>
      </c>
    </row>
    <row r="40" spans="1:5" ht="31.2" x14ac:dyDescent="0.3">
      <c r="C40" s="4" t="s">
        <v>90</v>
      </c>
      <c r="D40" s="32">
        <v>87.96</v>
      </c>
    </row>
    <row r="41" spans="1:5" ht="15.6" x14ac:dyDescent="0.3">
      <c r="C41" s="4" t="s">
        <v>91</v>
      </c>
      <c r="D41" s="32">
        <v>0</v>
      </c>
    </row>
    <row r="42" spans="1:5" ht="15.6" x14ac:dyDescent="0.3">
      <c r="C42" s="4"/>
      <c r="D42" s="34"/>
    </row>
    <row r="43" spans="1:5" ht="15.6" x14ac:dyDescent="0.3">
      <c r="C43" s="4" t="s">
        <v>92</v>
      </c>
      <c r="D43" s="35">
        <f>D32/D25</f>
        <v>1.1455818972794084E-3</v>
      </c>
    </row>
    <row r="44" spans="1:5" ht="15.6" x14ac:dyDescent="0.3">
      <c r="C44" s="4"/>
      <c r="D44" s="35"/>
    </row>
    <row r="45" spans="1:5" ht="31.2" x14ac:dyDescent="0.3">
      <c r="C45" s="4" t="s">
        <v>93</v>
      </c>
      <c r="D45" s="35">
        <v>2E-3</v>
      </c>
    </row>
    <row r="46" spans="1:5" ht="15.6" x14ac:dyDescent="0.3">
      <c r="C46" s="4"/>
      <c r="D46" s="35"/>
    </row>
    <row r="47" spans="1:5" ht="31.2" x14ac:dyDescent="0.3">
      <c r="C47" s="4" t="s">
        <v>94</v>
      </c>
      <c r="D47" s="35">
        <f>D45-D43</f>
        <v>8.544181027205916E-4</v>
      </c>
    </row>
    <row r="48" spans="1:5" ht="15.6" x14ac:dyDescent="0.3">
      <c r="C48" s="4"/>
      <c r="D48" s="34"/>
    </row>
    <row r="49" spans="1:4" ht="15.6" x14ac:dyDescent="0.3">
      <c r="C49" s="4" t="s">
        <v>95</v>
      </c>
      <c r="D49" s="32">
        <v>0</v>
      </c>
    </row>
    <row r="50" spans="1:4" ht="31.2" x14ac:dyDescent="0.3">
      <c r="C50" s="4" t="s">
        <v>96</v>
      </c>
      <c r="D50" s="35">
        <f>(D32-D49)/D25</f>
        <v>1.1455818972794084E-3</v>
      </c>
    </row>
    <row r="51" spans="1:4" ht="15.6" x14ac:dyDescent="0.3">
      <c r="C51" s="4"/>
      <c r="D51" s="34"/>
    </row>
    <row r="52" spans="1:4" ht="15.6" x14ac:dyDescent="0.3">
      <c r="C52" s="24" t="s">
        <v>97</v>
      </c>
      <c r="D52" s="32">
        <f>D21+D32</f>
        <v>4517.7416961289</v>
      </c>
    </row>
    <row r="53" spans="1:4" ht="15.6" x14ac:dyDescent="0.3">
      <c r="C53" s="24"/>
      <c r="D53" s="32"/>
    </row>
    <row r="54" spans="1:4" ht="15.6" x14ac:dyDescent="0.3">
      <c r="C54" s="4" t="s">
        <v>98</v>
      </c>
      <c r="D54" s="32">
        <f>D21+D32-D49</f>
        <v>4517.7416961289</v>
      </c>
    </row>
    <row r="55" spans="1:4" ht="15.6" x14ac:dyDescent="0.3">
      <c r="C55" s="4"/>
      <c r="D55" s="34"/>
    </row>
    <row r="56" spans="1:4" ht="15.6" x14ac:dyDescent="0.3">
      <c r="C56" s="4" t="s">
        <v>99</v>
      </c>
      <c r="D56" s="35">
        <f>D54/D23</f>
        <v>1.9588537822083155E-3</v>
      </c>
    </row>
    <row r="57" spans="1:4" ht="15.6" x14ac:dyDescent="0.3">
      <c r="C57" s="4"/>
      <c r="D57" s="35"/>
    </row>
    <row r="58" spans="1:4" ht="15.6" x14ac:dyDescent="0.3">
      <c r="C58" s="4" t="s">
        <v>100</v>
      </c>
      <c r="D58" s="35"/>
    </row>
    <row r="59" spans="1:4" ht="31.2" x14ac:dyDescent="0.3">
      <c r="C59" s="4" t="s">
        <v>120</v>
      </c>
      <c r="D59" s="35">
        <v>2.3999999999999998E-3</v>
      </c>
    </row>
    <row r="60" spans="1:4" ht="15.6" x14ac:dyDescent="0.3">
      <c r="C60" s="4" t="s">
        <v>101</v>
      </c>
      <c r="D60" s="35">
        <f>D27+D59</f>
        <v>3.2204931191218561E-3</v>
      </c>
    </row>
    <row r="61" spans="1:4" x14ac:dyDescent="0.25">
      <c r="A61" s="44" t="s">
        <v>212</v>
      </c>
      <c r="B61" s="44"/>
      <c r="C61" s="44"/>
      <c r="D61" s="44"/>
    </row>
  </sheetData>
  <mergeCells count="2">
    <mergeCell ref="B1:M1"/>
    <mergeCell ref="A61:D6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E453-2A67-4609-AECB-7A2BDAF83847}">
  <dimension ref="A1:M61"/>
  <sheetViews>
    <sheetView rightToLeft="1" topLeftCell="A45" zoomScale="85" zoomScaleNormal="85" workbookViewId="0">
      <selection activeCell="A61" sqref="A61:D61"/>
    </sheetView>
  </sheetViews>
  <sheetFormatPr defaultColWidth="9.09765625" defaultRowHeight="13.8" x14ac:dyDescent="0.25"/>
  <cols>
    <col min="1" max="1" width="10.69921875" style="1" bestFit="1" customWidth="1"/>
    <col min="2" max="2" width="9" style="1" bestFit="1" customWidth="1"/>
    <col min="3" max="3" width="71.19921875" style="1" bestFit="1" customWidth="1"/>
    <col min="4" max="4" width="17" style="1" bestFit="1" customWidth="1"/>
    <col min="5" max="5" width="11.796875" style="1" bestFit="1" customWidth="1"/>
    <col min="6" max="16384" width="9.09765625" style="1"/>
  </cols>
  <sheetData>
    <row r="1" spans="1:13" x14ac:dyDescent="0.25">
      <c r="A1" s="41" t="s">
        <v>211</v>
      </c>
      <c r="B1" s="42" t="s">
        <v>125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5">
      <c r="C2" s="1" t="s">
        <v>0</v>
      </c>
      <c r="D2" s="1" t="s">
        <v>1</v>
      </c>
    </row>
    <row r="3" spans="1:13" ht="15.6" x14ac:dyDescent="0.3">
      <c r="A3" s="2"/>
      <c r="B3" s="2"/>
      <c r="C3" s="4" t="s">
        <v>70</v>
      </c>
      <c r="D3" s="32">
        <f>SUM(D4:D5)</f>
        <v>13.5</v>
      </c>
    </row>
    <row r="4" spans="1:13" ht="15.6" x14ac:dyDescent="0.3">
      <c r="A4" s="2"/>
      <c r="B4" s="2"/>
      <c r="C4" s="5" t="s">
        <v>71</v>
      </c>
      <c r="D4" s="31">
        <v>0</v>
      </c>
      <c r="E4" s="2"/>
    </row>
    <row r="5" spans="1:13" ht="15.6" x14ac:dyDescent="0.3">
      <c r="A5" s="2"/>
      <c r="B5" s="2"/>
      <c r="C5" s="5" t="s">
        <v>72</v>
      </c>
      <c r="D5" s="32">
        <v>13.5</v>
      </c>
      <c r="E5" s="2"/>
    </row>
    <row r="6" spans="1:13" ht="15.6" x14ac:dyDescent="0.3">
      <c r="A6" s="2"/>
      <c r="B6" s="2"/>
      <c r="C6" s="5"/>
      <c r="D6" s="31"/>
      <c r="E6" s="2"/>
    </row>
    <row r="7" spans="1:13" ht="31.2" x14ac:dyDescent="0.3">
      <c r="A7" s="2"/>
      <c r="B7" s="2"/>
      <c r="C7" s="4" t="s">
        <v>73</v>
      </c>
      <c r="D7" s="32">
        <f>SUM(D8:D9)</f>
        <v>1.2</v>
      </c>
    </row>
    <row r="8" spans="1:13" ht="15.6" x14ac:dyDescent="0.3">
      <c r="A8" s="2"/>
      <c r="B8" s="2"/>
      <c r="C8" s="5" t="s">
        <v>2</v>
      </c>
      <c r="D8" s="31">
        <v>0</v>
      </c>
      <c r="E8" s="2"/>
    </row>
    <row r="9" spans="1:13" ht="15.6" x14ac:dyDescent="0.3">
      <c r="A9" s="2"/>
      <c r="B9" s="2"/>
      <c r="C9" s="5" t="s">
        <v>3</v>
      </c>
      <c r="D9" s="32">
        <v>1.2</v>
      </c>
      <c r="E9" s="2"/>
    </row>
    <row r="10" spans="1:13" ht="15.6" x14ac:dyDescent="0.3">
      <c r="A10" s="2"/>
      <c r="B10" s="2"/>
      <c r="C10" s="5"/>
      <c r="D10" s="31"/>
      <c r="E10" s="2"/>
    </row>
    <row r="11" spans="1:13" ht="15.6" x14ac:dyDescent="0.3">
      <c r="A11" s="2"/>
      <c r="B11" s="2"/>
      <c r="C11" s="4" t="s">
        <v>39</v>
      </c>
      <c r="D11" s="32">
        <f>SUM(D12:D13)</f>
        <v>0</v>
      </c>
    </row>
    <row r="12" spans="1:13" ht="31.2" x14ac:dyDescent="0.3">
      <c r="A12" s="2"/>
      <c r="B12" s="2"/>
      <c r="C12" s="5" t="s">
        <v>74</v>
      </c>
      <c r="D12" s="31">
        <v>0</v>
      </c>
      <c r="E12" s="2"/>
    </row>
    <row r="13" spans="1:13" ht="15.6" x14ac:dyDescent="0.3">
      <c r="A13" s="2"/>
      <c r="B13" s="2"/>
      <c r="C13" s="5" t="s">
        <v>75</v>
      </c>
      <c r="D13" s="32">
        <v>0</v>
      </c>
      <c r="E13" s="2"/>
    </row>
    <row r="14" spans="1:13" ht="15.6" x14ac:dyDescent="0.3">
      <c r="A14" s="2"/>
      <c r="B14" s="2"/>
      <c r="C14" s="5"/>
      <c r="D14" s="31"/>
      <c r="E14" s="38"/>
    </row>
    <row r="15" spans="1:13" ht="15.6" x14ac:dyDescent="0.3">
      <c r="A15" s="2"/>
      <c r="B15" s="2"/>
      <c r="C15" s="4" t="s">
        <v>76</v>
      </c>
      <c r="D15" s="32">
        <v>7.8183699999999998</v>
      </c>
      <c r="E15" s="2"/>
    </row>
    <row r="16" spans="1:13" ht="15.6" x14ac:dyDescent="0.3">
      <c r="A16" s="2"/>
      <c r="B16" s="2"/>
      <c r="C16" s="5"/>
      <c r="D16" s="31"/>
    </row>
    <row r="17" spans="1:5" ht="15.6" x14ac:dyDescent="0.3">
      <c r="A17" s="2"/>
      <c r="B17" s="2"/>
      <c r="C17" s="4" t="s">
        <v>77</v>
      </c>
      <c r="D17" s="32">
        <v>0</v>
      </c>
      <c r="E17" s="2"/>
    </row>
    <row r="18" spans="1:5" ht="15.6" x14ac:dyDescent="0.3">
      <c r="A18" s="2"/>
      <c r="B18" s="2"/>
      <c r="C18" s="4"/>
      <c r="D18" s="31"/>
      <c r="E18" s="2"/>
    </row>
    <row r="19" spans="1:5" ht="15.6" x14ac:dyDescent="0.3">
      <c r="A19" s="2"/>
      <c r="B19" s="2"/>
      <c r="C19" s="4" t="s">
        <v>78</v>
      </c>
      <c r="D19" s="32">
        <v>0</v>
      </c>
      <c r="E19" s="2"/>
    </row>
    <row r="20" spans="1:5" ht="15.6" x14ac:dyDescent="0.3">
      <c r="A20" s="2"/>
      <c r="B20" s="2"/>
      <c r="C20" s="4"/>
      <c r="D20" s="31"/>
      <c r="E20" s="2"/>
    </row>
    <row r="21" spans="1:5" ht="15.6" x14ac:dyDescent="0.3">
      <c r="A21" s="2"/>
      <c r="B21" s="2"/>
      <c r="C21" s="4" t="s">
        <v>79</v>
      </c>
      <c r="D21" s="32">
        <f>D3+D7+D11+D15+D17+D19</f>
        <v>22.518369999999997</v>
      </c>
      <c r="E21" s="2"/>
    </row>
    <row r="22" spans="1:5" ht="15.6" x14ac:dyDescent="0.3">
      <c r="A22" s="2"/>
      <c r="B22" s="2"/>
      <c r="C22" s="4"/>
      <c r="D22" s="31"/>
      <c r="E22" s="2"/>
    </row>
    <row r="23" spans="1:5" ht="15.6" x14ac:dyDescent="0.3">
      <c r="A23" s="2"/>
      <c r="B23" s="2"/>
      <c r="C23" s="4" t="s">
        <v>80</v>
      </c>
      <c r="D23" s="32">
        <f>AVERAGE(D24:D25)</f>
        <v>60151</v>
      </c>
      <c r="E23" s="2"/>
    </row>
    <row r="24" spans="1:5" ht="31.2" x14ac:dyDescent="0.3">
      <c r="A24" s="2"/>
      <c r="B24" s="2"/>
      <c r="C24" s="4" t="s">
        <v>81</v>
      </c>
      <c r="D24" s="32">
        <v>58278</v>
      </c>
      <c r="E24" s="2"/>
    </row>
    <row r="25" spans="1:5" ht="31.2" x14ac:dyDescent="0.3">
      <c r="A25" s="2"/>
      <c r="B25" s="2"/>
      <c r="C25" s="4" t="s">
        <v>102</v>
      </c>
      <c r="D25" s="32">
        <v>62024</v>
      </c>
      <c r="E25" s="2"/>
    </row>
    <row r="26" spans="1:5" ht="15.6" x14ac:dyDescent="0.3">
      <c r="A26" s="2"/>
      <c r="B26" s="2"/>
      <c r="C26" s="5"/>
      <c r="D26" s="29"/>
    </row>
    <row r="27" spans="1:5" ht="31.2" x14ac:dyDescent="0.3">
      <c r="A27" s="2"/>
      <c r="B27" s="2"/>
      <c r="C27" s="4" t="s">
        <v>82</v>
      </c>
      <c r="D27" s="39">
        <f>D21/D23</f>
        <v>3.7436401722332126E-4</v>
      </c>
      <c r="E27" s="2"/>
    </row>
    <row r="28" spans="1:5" x14ac:dyDescent="0.25">
      <c r="A28" s="2"/>
      <c r="B28" s="2"/>
      <c r="C28" s="23"/>
      <c r="D28" s="29"/>
      <c r="E28" s="2"/>
    </row>
    <row r="29" spans="1:5" ht="15.6" x14ac:dyDescent="0.3">
      <c r="A29" s="2"/>
      <c r="B29" s="2"/>
      <c r="C29" s="4" t="s">
        <v>83</v>
      </c>
      <c r="D29" s="29"/>
      <c r="E29" s="2"/>
    </row>
    <row r="30" spans="1:5" ht="15.6" x14ac:dyDescent="0.3">
      <c r="A30" s="2"/>
      <c r="B30" s="2"/>
      <c r="C30" s="4" t="s">
        <v>84</v>
      </c>
      <c r="D30" s="32">
        <v>0</v>
      </c>
      <c r="E30" s="2"/>
    </row>
    <row r="31" spans="1:5" ht="15.6" x14ac:dyDescent="0.3">
      <c r="A31" s="2"/>
      <c r="B31" s="2"/>
      <c r="C31" s="4"/>
      <c r="D31" s="32"/>
      <c r="E31" s="2"/>
    </row>
    <row r="32" spans="1:5" ht="15.6" x14ac:dyDescent="0.3">
      <c r="A32" s="2"/>
      <c r="B32" s="2"/>
      <c r="C32" s="4" t="s">
        <v>85</v>
      </c>
      <c r="D32" s="32">
        <f>SUM(D33:D41)</f>
        <v>2.5499999999999998</v>
      </c>
    </row>
    <row r="33" spans="1:5" ht="15.6" x14ac:dyDescent="0.3">
      <c r="A33" s="2"/>
      <c r="B33" s="2"/>
      <c r="C33" s="4" t="s">
        <v>86</v>
      </c>
      <c r="D33" s="32">
        <v>0</v>
      </c>
      <c r="E33" s="2"/>
    </row>
    <row r="34" spans="1:5" ht="15.6" x14ac:dyDescent="0.3">
      <c r="A34" s="2"/>
      <c r="B34" s="2"/>
      <c r="C34" s="4" t="s">
        <v>4</v>
      </c>
      <c r="D34" s="32">
        <v>0</v>
      </c>
      <c r="E34" s="2"/>
    </row>
    <row r="35" spans="1:5" ht="15.6" x14ac:dyDescent="0.3">
      <c r="A35" s="2"/>
      <c r="B35" s="2"/>
      <c r="C35" s="4" t="s">
        <v>40</v>
      </c>
      <c r="D35" s="32">
        <v>0</v>
      </c>
      <c r="E35" s="2"/>
    </row>
    <row r="36" spans="1:5" ht="15.6" x14ac:dyDescent="0.3">
      <c r="C36" s="4" t="s">
        <v>41</v>
      </c>
      <c r="D36" s="32">
        <v>0</v>
      </c>
    </row>
    <row r="37" spans="1:5" ht="31.2" x14ac:dyDescent="0.3">
      <c r="C37" s="4" t="s">
        <v>87</v>
      </c>
      <c r="D37" s="32">
        <v>1.92</v>
      </c>
    </row>
    <row r="38" spans="1:5" ht="31.2" x14ac:dyDescent="0.3">
      <c r="C38" s="4" t="s">
        <v>88</v>
      </c>
      <c r="D38" s="32">
        <v>0.63</v>
      </c>
    </row>
    <row r="39" spans="1:5" ht="31.2" x14ac:dyDescent="0.3">
      <c r="C39" s="4" t="s">
        <v>89</v>
      </c>
      <c r="D39" s="32">
        <v>0</v>
      </c>
    </row>
    <row r="40" spans="1:5" ht="31.2" x14ac:dyDescent="0.3">
      <c r="C40" s="4" t="s">
        <v>90</v>
      </c>
      <c r="D40" s="32">
        <v>0</v>
      </c>
    </row>
    <row r="41" spans="1:5" ht="15.6" x14ac:dyDescent="0.3">
      <c r="C41" s="4" t="s">
        <v>91</v>
      </c>
      <c r="D41" s="32">
        <v>0</v>
      </c>
    </row>
    <row r="42" spans="1:5" ht="15.6" x14ac:dyDescent="0.3">
      <c r="C42" s="4"/>
      <c r="D42" s="34"/>
    </row>
    <row r="43" spans="1:5" ht="15.6" x14ac:dyDescent="0.3">
      <c r="C43" s="4" t="s">
        <v>92</v>
      </c>
      <c r="D43" s="35">
        <f>D32/D25</f>
        <v>4.11131175029021E-5</v>
      </c>
    </row>
    <row r="44" spans="1:5" ht="15.6" x14ac:dyDescent="0.3">
      <c r="C44" s="4"/>
      <c r="D44" s="35"/>
    </row>
    <row r="45" spans="1:5" ht="31.2" x14ac:dyDescent="0.3">
      <c r="C45" s="4" t="s">
        <v>93</v>
      </c>
      <c r="D45" s="35">
        <v>2E-3</v>
      </c>
    </row>
    <row r="46" spans="1:5" ht="15.6" x14ac:dyDescent="0.3">
      <c r="C46" s="4"/>
      <c r="D46" s="35"/>
    </row>
    <row r="47" spans="1:5" ht="31.2" x14ac:dyDescent="0.3">
      <c r="C47" s="4" t="s">
        <v>94</v>
      </c>
      <c r="D47" s="35">
        <f>D45-D43</f>
        <v>1.9588868824970979E-3</v>
      </c>
    </row>
    <row r="48" spans="1:5" ht="15.6" x14ac:dyDescent="0.3">
      <c r="C48" s="4"/>
      <c r="D48" s="34"/>
    </row>
    <row r="49" spans="1:4" ht="15.6" x14ac:dyDescent="0.3">
      <c r="C49" s="4" t="s">
        <v>95</v>
      </c>
      <c r="D49" s="32">
        <v>0</v>
      </c>
    </row>
    <row r="50" spans="1:4" ht="31.2" x14ac:dyDescent="0.3">
      <c r="C50" s="4" t="s">
        <v>96</v>
      </c>
      <c r="D50" s="35">
        <f>(D32-D49)/D25</f>
        <v>4.11131175029021E-5</v>
      </c>
    </row>
    <row r="51" spans="1:4" ht="15.6" x14ac:dyDescent="0.3">
      <c r="C51" s="4"/>
      <c r="D51" s="34"/>
    </row>
    <row r="52" spans="1:4" ht="15.6" x14ac:dyDescent="0.3">
      <c r="C52" s="24" t="s">
        <v>97</v>
      </c>
      <c r="D52" s="32">
        <f>D21+D32</f>
        <v>25.068369999999998</v>
      </c>
    </row>
    <row r="53" spans="1:4" ht="15.6" x14ac:dyDescent="0.3">
      <c r="C53" s="24"/>
      <c r="D53" s="32"/>
    </row>
    <row r="54" spans="1:4" ht="15.6" x14ac:dyDescent="0.3">
      <c r="C54" s="4" t="s">
        <v>98</v>
      </c>
      <c r="D54" s="32">
        <f>D21+D32-D49</f>
        <v>25.068369999999998</v>
      </c>
    </row>
    <row r="55" spans="1:4" ht="15.6" x14ac:dyDescent="0.3">
      <c r="C55" s="4"/>
      <c r="D55" s="34"/>
    </row>
    <row r="56" spans="1:4" ht="15.6" x14ac:dyDescent="0.3">
      <c r="C56" s="4" t="s">
        <v>99</v>
      </c>
      <c r="D56" s="35">
        <f>D54/D23</f>
        <v>4.1675732739272829E-4</v>
      </c>
    </row>
    <row r="57" spans="1:4" ht="15.6" x14ac:dyDescent="0.3">
      <c r="C57" s="4"/>
      <c r="D57" s="35"/>
    </row>
    <row r="58" spans="1:4" ht="15.6" x14ac:dyDescent="0.3">
      <c r="C58" s="4" t="s">
        <v>100</v>
      </c>
      <c r="D58" s="35"/>
    </row>
    <row r="59" spans="1:4" ht="31.2" x14ac:dyDescent="0.3">
      <c r="C59" s="4" t="s">
        <v>120</v>
      </c>
      <c r="D59" s="35">
        <v>1.5E-3</v>
      </c>
    </row>
    <row r="60" spans="1:4" ht="15.6" x14ac:dyDescent="0.3">
      <c r="C60" s="4" t="s">
        <v>101</v>
      </c>
      <c r="D60" s="35">
        <f>D27+D59</f>
        <v>1.8743640172233212E-3</v>
      </c>
    </row>
    <row r="61" spans="1:4" x14ac:dyDescent="0.25">
      <c r="A61" s="44" t="s">
        <v>212</v>
      </c>
      <c r="B61" s="44"/>
      <c r="C61" s="44"/>
      <c r="D61" s="44"/>
    </row>
  </sheetData>
  <mergeCells count="2">
    <mergeCell ref="B1:M1"/>
    <mergeCell ref="A61:D6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CA16B-6956-436D-95E0-493059615101}">
  <dimension ref="A1:M61"/>
  <sheetViews>
    <sheetView rightToLeft="1" topLeftCell="A45" zoomScale="85" zoomScaleNormal="85" workbookViewId="0">
      <selection activeCell="A61" sqref="A61:D61"/>
    </sheetView>
  </sheetViews>
  <sheetFormatPr defaultColWidth="9.09765625" defaultRowHeight="13.8" x14ac:dyDescent="0.25"/>
  <cols>
    <col min="1" max="1" width="10.69921875" style="1" bestFit="1" customWidth="1"/>
    <col min="2" max="2" width="9" style="1" bestFit="1" customWidth="1"/>
    <col min="3" max="3" width="71.19921875" style="1" bestFit="1" customWidth="1"/>
    <col min="4" max="4" width="12.69921875" style="1" bestFit="1" customWidth="1"/>
    <col min="5" max="5" width="11.796875" style="1" bestFit="1" customWidth="1"/>
    <col min="6" max="16384" width="9.09765625" style="1"/>
  </cols>
  <sheetData>
    <row r="1" spans="1:13" x14ac:dyDescent="0.25">
      <c r="A1" s="41" t="s">
        <v>211</v>
      </c>
      <c r="B1" s="42" t="s">
        <v>126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x14ac:dyDescent="0.25">
      <c r="C2" s="1" t="s">
        <v>0</v>
      </c>
      <c r="D2" s="1" t="s">
        <v>1</v>
      </c>
    </row>
    <row r="3" spans="1:13" ht="15.6" x14ac:dyDescent="0.3">
      <c r="A3" s="2"/>
      <c r="B3" s="2"/>
      <c r="C3" s="4" t="s">
        <v>70</v>
      </c>
      <c r="D3" s="32">
        <f>SUM(D4:D5)</f>
        <v>23.29</v>
      </c>
    </row>
    <row r="4" spans="1:13" ht="15.6" x14ac:dyDescent="0.3">
      <c r="A4" s="2"/>
      <c r="B4" s="2"/>
      <c r="C4" s="5" t="s">
        <v>71</v>
      </c>
      <c r="D4" s="31">
        <v>0</v>
      </c>
      <c r="E4" s="2"/>
    </row>
    <row r="5" spans="1:13" ht="15.6" x14ac:dyDescent="0.3">
      <c r="A5" s="2"/>
      <c r="B5" s="2"/>
      <c r="C5" s="5" t="s">
        <v>72</v>
      </c>
      <c r="D5" s="32">
        <v>23.29</v>
      </c>
      <c r="E5" s="2"/>
    </row>
    <row r="6" spans="1:13" ht="15.6" x14ac:dyDescent="0.3">
      <c r="A6" s="2"/>
      <c r="B6" s="2"/>
      <c r="C6" s="5"/>
      <c r="D6" s="31"/>
      <c r="E6" s="2"/>
    </row>
    <row r="7" spans="1:13" ht="31.2" x14ac:dyDescent="0.3">
      <c r="A7" s="2"/>
      <c r="B7" s="2"/>
      <c r="C7" s="4" t="s">
        <v>73</v>
      </c>
      <c r="D7" s="32">
        <f>SUM(D8:D9)</f>
        <v>2.59</v>
      </c>
    </row>
    <row r="8" spans="1:13" ht="15.6" x14ac:dyDescent="0.3">
      <c r="A8" s="2"/>
      <c r="B8" s="2"/>
      <c r="C8" s="5" t="s">
        <v>2</v>
      </c>
      <c r="D8" s="31">
        <v>0</v>
      </c>
      <c r="E8" s="2"/>
    </row>
    <row r="9" spans="1:13" ht="15.6" x14ac:dyDescent="0.3">
      <c r="A9" s="2"/>
      <c r="B9" s="2"/>
      <c r="C9" s="5" t="s">
        <v>3</v>
      </c>
      <c r="D9" s="32">
        <v>2.59</v>
      </c>
      <c r="E9" s="2"/>
    </row>
    <row r="10" spans="1:13" ht="15.6" x14ac:dyDescent="0.3">
      <c r="A10" s="2"/>
      <c r="B10" s="2"/>
      <c r="C10" s="5"/>
      <c r="D10" s="31"/>
      <c r="E10" s="2"/>
    </row>
    <row r="11" spans="1:13" ht="15.6" x14ac:dyDescent="0.3">
      <c r="A11" s="2"/>
      <c r="B11" s="2"/>
      <c r="C11" s="4" t="s">
        <v>39</v>
      </c>
      <c r="D11" s="32">
        <f>SUM(D12:D13)</f>
        <v>0</v>
      </c>
    </row>
    <row r="12" spans="1:13" ht="31.2" x14ac:dyDescent="0.3">
      <c r="A12" s="2"/>
      <c r="B12" s="2"/>
      <c r="C12" s="5" t="s">
        <v>74</v>
      </c>
      <c r="D12" s="31">
        <v>0</v>
      </c>
      <c r="E12" s="2"/>
    </row>
    <row r="13" spans="1:13" ht="15.6" x14ac:dyDescent="0.3">
      <c r="A13" s="2"/>
      <c r="B13" s="2"/>
      <c r="C13" s="5" t="s">
        <v>75</v>
      </c>
      <c r="D13" s="32">
        <v>0</v>
      </c>
      <c r="E13" s="2"/>
    </row>
    <row r="14" spans="1:13" ht="15.6" x14ac:dyDescent="0.3">
      <c r="A14" s="2"/>
      <c r="B14" s="2"/>
      <c r="C14" s="5"/>
      <c r="D14" s="31"/>
      <c r="E14" s="38"/>
    </row>
    <row r="15" spans="1:13" ht="15.6" x14ac:dyDescent="0.3">
      <c r="A15" s="2"/>
      <c r="B15" s="2"/>
      <c r="C15" s="4" t="s">
        <v>76</v>
      </c>
      <c r="D15" s="32">
        <v>24.077120000000001</v>
      </c>
      <c r="E15" s="2"/>
    </row>
    <row r="16" spans="1:13" ht="15.6" x14ac:dyDescent="0.3">
      <c r="A16" s="2"/>
      <c r="B16" s="2"/>
      <c r="C16" s="5"/>
      <c r="D16" s="31"/>
    </row>
    <row r="17" spans="1:5" ht="15.6" x14ac:dyDescent="0.3">
      <c r="A17" s="2"/>
      <c r="B17" s="2"/>
      <c r="C17" s="4" t="s">
        <v>77</v>
      </c>
      <c r="D17" s="32">
        <v>0</v>
      </c>
      <c r="E17" s="2"/>
    </row>
    <row r="18" spans="1:5" ht="15.6" x14ac:dyDescent="0.3">
      <c r="A18" s="2"/>
      <c r="B18" s="2"/>
      <c r="C18" s="4"/>
      <c r="D18" s="31"/>
      <c r="E18" s="2"/>
    </row>
    <row r="19" spans="1:5" ht="15.6" x14ac:dyDescent="0.3">
      <c r="A19" s="2"/>
      <c r="B19" s="2"/>
      <c r="C19" s="4" t="s">
        <v>78</v>
      </c>
      <c r="D19" s="32">
        <v>0</v>
      </c>
      <c r="E19" s="2"/>
    </row>
    <row r="20" spans="1:5" ht="15.6" x14ac:dyDescent="0.3">
      <c r="A20" s="2"/>
      <c r="B20" s="2"/>
      <c r="C20" s="4"/>
      <c r="D20" s="31"/>
      <c r="E20" s="2"/>
    </row>
    <row r="21" spans="1:5" ht="15.6" x14ac:dyDescent="0.3">
      <c r="A21" s="2"/>
      <c r="B21" s="2"/>
      <c r="C21" s="4" t="s">
        <v>79</v>
      </c>
      <c r="D21" s="32">
        <f>D3+D7+D11+D15+D17+D19</f>
        <v>49.957120000000003</v>
      </c>
      <c r="E21" s="2"/>
    </row>
    <row r="22" spans="1:5" ht="15.6" x14ac:dyDescent="0.3">
      <c r="A22" s="2"/>
      <c r="B22" s="2"/>
      <c r="C22" s="4"/>
      <c r="D22" s="31"/>
      <c r="E22" s="2"/>
    </row>
    <row r="23" spans="1:5" ht="15.6" x14ac:dyDescent="0.3">
      <c r="A23" s="2"/>
      <c r="B23" s="2"/>
      <c r="C23" s="4" t="s">
        <v>80</v>
      </c>
      <c r="D23" s="32">
        <f>AVERAGE(D24:D25)</f>
        <v>42952</v>
      </c>
      <c r="E23" s="2"/>
    </row>
    <row r="24" spans="1:5" ht="31.2" x14ac:dyDescent="0.3">
      <c r="A24" s="2"/>
      <c r="B24" s="2"/>
      <c r="C24" s="4" t="s">
        <v>81</v>
      </c>
      <c r="D24" s="32">
        <v>45579</v>
      </c>
      <c r="E24" s="2"/>
    </row>
    <row r="25" spans="1:5" ht="31.2" x14ac:dyDescent="0.3">
      <c r="A25" s="2"/>
      <c r="B25" s="2"/>
      <c r="C25" s="4" t="s">
        <v>102</v>
      </c>
      <c r="D25" s="32">
        <v>40325</v>
      </c>
      <c r="E25" s="2"/>
    </row>
    <row r="26" spans="1:5" ht="15.6" x14ac:dyDescent="0.3">
      <c r="A26" s="2"/>
      <c r="B26" s="2"/>
      <c r="C26" s="5"/>
      <c r="D26" s="29"/>
    </row>
    <row r="27" spans="1:5" ht="31.2" x14ac:dyDescent="0.3">
      <c r="A27" s="2"/>
      <c r="B27" s="2"/>
      <c r="C27" s="4" t="s">
        <v>82</v>
      </c>
      <c r="D27" s="39">
        <f>D21/D23</f>
        <v>1.1630918234308066E-3</v>
      </c>
      <c r="E27" s="2"/>
    </row>
    <row r="28" spans="1:5" x14ac:dyDescent="0.25">
      <c r="A28" s="2"/>
      <c r="B28" s="2"/>
      <c r="C28" s="23"/>
      <c r="D28" s="29"/>
      <c r="E28" s="2"/>
    </row>
    <row r="29" spans="1:5" ht="15.6" x14ac:dyDescent="0.3">
      <c r="A29" s="2"/>
      <c r="B29" s="2"/>
      <c r="C29" s="4" t="s">
        <v>83</v>
      </c>
      <c r="D29" s="29"/>
      <c r="E29" s="2"/>
    </row>
    <row r="30" spans="1:5" ht="15.6" x14ac:dyDescent="0.3">
      <c r="A30" s="2"/>
      <c r="B30" s="2"/>
      <c r="C30" s="4" t="s">
        <v>84</v>
      </c>
      <c r="D30" s="32">
        <v>0</v>
      </c>
      <c r="E30" s="2"/>
    </row>
    <row r="31" spans="1:5" ht="15.6" x14ac:dyDescent="0.3">
      <c r="A31" s="2"/>
      <c r="B31" s="2"/>
      <c r="C31" s="4"/>
      <c r="D31" s="32"/>
      <c r="E31" s="2"/>
    </row>
    <row r="32" spans="1:5" ht="15.6" x14ac:dyDescent="0.3">
      <c r="A32" s="2"/>
      <c r="B32" s="2"/>
      <c r="C32" s="4" t="s">
        <v>85</v>
      </c>
      <c r="D32" s="32">
        <f>SUM(D33:D41)</f>
        <v>29.99</v>
      </c>
    </row>
    <row r="33" spans="1:5" ht="15.6" x14ac:dyDescent="0.3">
      <c r="A33" s="2"/>
      <c r="B33" s="2"/>
      <c r="C33" s="4" t="s">
        <v>86</v>
      </c>
      <c r="D33" s="32">
        <v>9.49</v>
      </c>
      <c r="E33" s="2"/>
    </row>
    <row r="34" spans="1:5" ht="15.6" x14ac:dyDescent="0.3">
      <c r="A34" s="2"/>
      <c r="B34" s="2"/>
      <c r="C34" s="4" t="s">
        <v>4</v>
      </c>
      <c r="D34" s="32">
        <v>0</v>
      </c>
      <c r="E34" s="2"/>
    </row>
    <row r="35" spans="1:5" ht="15.6" x14ac:dyDescent="0.3">
      <c r="A35" s="2"/>
      <c r="B35" s="2"/>
      <c r="C35" s="4" t="s">
        <v>40</v>
      </c>
      <c r="D35" s="32">
        <v>0</v>
      </c>
      <c r="E35" s="2"/>
    </row>
    <row r="36" spans="1:5" ht="15.6" x14ac:dyDescent="0.3">
      <c r="C36" s="4" t="s">
        <v>41</v>
      </c>
      <c r="D36" s="32">
        <v>0</v>
      </c>
    </row>
    <row r="37" spans="1:5" ht="31.2" x14ac:dyDescent="0.3">
      <c r="C37" s="4" t="s">
        <v>87</v>
      </c>
      <c r="D37" s="32">
        <v>1.45</v>
      </c>
    </row>
    <row r="38" spans="1:5" ht="31.2" x14ac:dyDescent="0.3">
      <c r="C38" s="4" t="s">
        <v>88</v>
      </c>
      <c r="D38" s="32">
        <v>17.96</v>
      </c>
    </row>
    <row r="39" spans="1:5" ht="31.2" x14ac:dyDescent="0.3">
      <c r="C39" s="4" t="s">
        <v>89</v>
      </c>
      <c r="D39" s="32">
        <v>1.0900000000000001</v>
      </c>
    </row>
    <row r="40" spans="1:5" ht="31.2" x14ac:dyDescent="0.3">
      <c r="C40" s="4" t="s">
        <v>90</v>
      </c>
      <c r="D40" s="32">
        <v>0</v>
      </c>
    </row>
    <row r="41" spans="1:5" ht="15.6" x14ac:dyDescent="0.3">
      <c r="C41" s="4" t="s">
        <v>91</v>
      </c>
      <c r="D41" s="32">
        <v>0</v>
      </c>
    </row>
    <row r="42" spans="1:5" ht="15.6" x14ac:dyDescent="0.3">
      <c r="C42" s="4"/>
      <c r="D42" s="34"/>
    </row>
    <row r="43" spans="1:5" ht="15.6" x14ac:dyDescent="0.3">
      <c r="C43" s="4" t="s">
        <v>92</v>
      </c>
      <c r="D43" s="35">
        <f>D32/D25</f>
        <v>7.4370737755734653E-4</v>
      </c>
    </row>
    <row r="44" spans="1:5" ht="15.6" x14ac:dyDescent="0.3">
      <c r="C44" s="4"/>
      <c r="D44" s="35"/>
    </row>
    <row r="45" spans="1:5" ht="31.2" x14ac:dyDescent="0.3">
      <c r="C45" s="4" t="s">
        <v>93</v>
      </c>
      <c r="D45" s="35">
        <v>2E-3</v>
      </c>
    </row>
    <row r="46" spans="1:5" ht="15.6" x14ac:dyDescent="0.3">
      <c r="C46" s="4"/>
      <c r="D46" s="35"/>
    </row>
    <row r="47" spans="1:5" ht="31.2" x14ac:dyDescent="0.3">
      <c r="C47" s="4" t="s">
        <v>94</v>
      </c>
      <c r="D47" s="35">
        <f>D45-D43</f>
        <v>1.2562926224426534E-3</v>
      </c>
    </row>
    <row r="48" spans="1:5" ht="15.6" x14ac:dyDescent="0.3">
      <c r="C48" s="4"/>
      <c r="D48" s="34"/>
    </row>
    <row r="49" spans="1:4" ht="15.6" x14ac:dyDescent="0.3">
      <c r="C49" s="4" t="s">
        <v>95</v>
      </c>
      <c r="D49" s="32">
        <v>0</v>
      </c>
    </row>
    <row r="50" spans="1:4" ht="31.2" x14ac:dyDescent="0.3">
      <c r="C50" s="4" t="s">
        <v>96</v>
      </c>
      <c r="D50" s="35">
        <f>(D32-D49)/D25</f>
        <v>7.4370737755734653E-4</v>
      </c>
    </row>
    <row r="51" spans="1:4" ht="15.6" x14ac:dyDescent="0.3">
      <c r="C51" s="4"/>
      <c r="D51" s="34"/>
    </row>
    <row r="52" spans="1:4" ht="15.6" x14ac:dyDescent="0.3">
      <c r="C52" s="24" t="s">
        <v>97</v>
      </c>
      <c r="D52" s="32">
        <f>D21+D32</f>
        <v>79.947119999999998</v>
      </c>
    </row>
    <row r="53" spans="1:4" ht="15.6" x14ac:dyDescent="0.3">
      <c r="C53" s="24"/>
      <c r="D53" s="32"/>
    </row>
    <row r="54" spans="1:4" ht="15.6" x14ac:dyDescent="0.3">
      <c r="C54" s="4" t="s">
        <v>98</v>
      </c>
      <c r="D54" s="32">
        <f>D21+D32-D49</f>
        <v>79.947119999999998</v>
      </c>
    </row>
    <row r="55" spans="1:4" ht="15.6" x14ac:dyDescent="0.3">
      <c r="C55" s="4"/>
      <c r="D55" s="34"/>
    </row>
    <row r="56" spans="1:4" ht="15.6" x14ac:dyDescent="0.3">
      <c r="C56" s="4" t="s">
        <v>99</v>
      </c>
      <c r="D56" s="35">
        <f>D54/D23</f>
        <v>1.8613130936859751E-3</v>
      </c>
    </row>
    <row r="57" spans="1:4" ht="15.6" x14ac:dyDescent="0.3">
      <c r="C57" s="4"/>
      <c r="D57" s="35"/>
    </row>
    <row r="58" spans="1:4" ht="15.6" x14ac:dyDescent="0.3">
      <c r="C58" s="4" t="s">
        <v>100</v>
      </c>
      <c r="D58" s="35"/>
    </row>
    <row r="59" spans="1:4" ht="31.2" x14ac:dyDescent="0.3">
      <c r="C59" s="4" t="s">
        <v>120</v>
      </c>
      <c r="D59" s="35">
        <v>1.5E-3</v>
      </c>
    </row>
    <row r="60" spans="1:4" ht="15.6" x14ac:dyDescent="0.3">
      <c r="C60" s="4" t="s">
        <v>101</v>
      </c>
      <c r="D60" s="35">
        <f>D27+D59</f>
        <v>2.6630918234308064E-3</v>
      </c>
    </row>
    <row r="61" spans="1:4" x14ac:dyDescent="0.25">
      <c r="A61" s="44" t="s">
        <v>212</v>
      </c>
      <c r="B61" s="44"/>
      <c r="C61" s="44"/>
      <c r="D61" s="44"/>
    </row>
  </sheetData>
  <mergeCells count="2">
    <mergeCell ref="B1:M1"/>
    <mergeCell ref="A61:D6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ED49F-4D6D-47A8-B088-F72781D6488E}">
  <dimension ref="A1:I50"/>
  <sheetViews>
    <sheetView rightToLeft="1" topLeftCell="A34" zoomScale="96" zoomScaleNormal="96" workbookViewId="0">
      <selection activeCell="A50" sqref="A50:D50"/>
    </sheetView>
  </sheetViews>
  <sheetFormatPr defaultColWidth="9" defaultRowHeight="13.8" x14ac:dyDescent="0.25"/>
  <cols>
    <col min="1" max="1" width="10.69921875" bestFit="1" customWidth="1"/>
    <col min="2" max="2" width="9" bestFit="1" customWidth="1"/>
    <col min="3" max="3" width="55.296875" bestFit="1" customWidth="1"/>
    <col min="4" max="4" width="11.69921875" bestFit="1" customWidth="1"/>
    <col min="5" max="5" width="11.796875" bestFit="1" customWidth="1"/>
    <col min="6" max="6" width="24.296875" customWidth="1"/>
    <col min="7" max="7" width="19.69921875" bestFit="1" customWidth="1"/>
  </cols>
  <sheetData>
    <row r="1" spans="1:9" s="1" customFormat="1" x14ac:dyDescent="0.25">
      <c r="A1" s="41" t="s">
        <v>211</v>
      </c>
      <c r="B1" s="42" t="s">
        <v>127</v>
      </c>
      <c r="C1" s="43"/>
      <c r="D1" s="43"/>
      <c r="E1" s="43"/>
      <c r="F1" s="43"/>
      <c r="G1" s="43"/>
      <c r="H1" s="43"/>
      <c r="I1" s="43"/>
    </row>
    <row r="2" spans="1:9" x14ac:dyDescent="0.25">
      <c r="C2" t="s">
        <v>0</v>
      </c>
      <c r="D2" t="s">
        <v>1</v>
      </c>
    </row>
    <row r="3" spans="1:9" x14ac:dyDescent="0.25">
      <c r="A3" s="3"/>
      <c r="B3" s="3"/>
      <c r="C3" s="7" t="s">
        <v>5</v>
      </c>
    </row>
    <row r="4" spans="1:9" x14ac:dyDescent="0.25">
      <c r="A4" s="3"/>
      <c r="B4" s="3"/>
      <c r="C4" s="7" t="s">
        <v>6</v>
      </c>
    </row>
    <row r="5" spans="1:9" x14ac:dyDescent="0.25">
      <c r="A5" s="3"/>
      <c r="B5" s="3"/>
      <c r="C5" s="6" t="s">
        <v>129</v>
      </c>
      <c r="D5" s="14">
        <v>0</v>
      </c>
    </row>
    <row r="6" spans="1:9" x14ac:dyDescent="0.25">
      <c r="C6" s="7" t="s">
        <v>7</v>
      </c>
      <c r="D6" s="11">
        <f>D5</f>
        <v>0</v>
      </c>
      <c r="G6" s="6"/>
    </row>
    <row r="7" spans="1:9" x14ac:dyDescent="0.25">
      <c r="C7" s="7" t="s">
        <v>8</v>
      </c>
      <c r="D7" s="14"/>
      <c r="G7" s="6"/>
    </row>
    <row r="8" spans="1:9" x14ac:dyDescent="0.25">
      <c r="A8" s="3"/>
      <c r="B8" s="3"/>
      <c r="C8" s="6" t="s">
        <v>47</v>
      </c>
      <c r="D8" s="14">
        <v>484.82</v>
      </c>
    </row>
    <row r="9" spans="1:9" x14ac:dyDescent="0.25">
      <c r="A9" s="3"/>
      <c r="B9" s="3"/>
      <c r="C9" s="6" t="s">
        <v>130</v>
      </c>
      <c r="D9" s="14">
        <v>20.94</v>
      </c>
    </row>
    <row r="10" spans="1:9" x14ac:dyDescent="0.25">
      <c r="A10" s="3"/>
      <c r="B10" s="3"/>
      <c r="C10" s="6" t="s">
        <v>66</v>
      </c>
      <c r="D10" s="14">
        <v>5.59</v>
      </c>
    </row>
    <row r="11" spans="1:9" x14ac:dyDescent="0.25">
      <c r="A11" s="3"/>
      <c r="B11" s="3"/>
      <c r="C11" s="6" t="s">
        <v>131</v>
      </c>
      <c r="D11" s="14">
        <v>0.82</v>
      </c>
    </row>
    <row r="12" spans="1:9" x14ac:dyDescent="0.25">
      <c r="A12" s="3"/>
      <c r="B12" s="3"/>
      <c r="C12" s="6" t="s">
        <v>64</v>
      </c>
      <c r="D12" s="14">
        <v>27.71</v>
      </c>
    </row>
    <row r="13" spans="1:9" x14ac:dyDescent="0.25">
      <c r="A13" s="3"/>
      <c r="B13" s="3"/>
      <c r="C13" s="6" t="s">
        <v>132</v>
      </c>
      <c r="D13" s="14">
        <v>3.73</v>
      </c>
    </row>
    <row r="14" spans="1:9" x14ac:dyDescent="0.25">
      <c r="A14" s="3"/>
      <c r="B14" s="3"/>
      <c r="C14" s="6" t="s">
        <v>42</v>
      </c>
      <c r="D14" s="14">
        <v>0.71</v>
      </c>
    </row>
    <row r="15" spans="1:9" x14ac:dyDescent="0.25">
      <c r="A15" s="3"/>
      <c r="B15" s="3"/>
      <c r="C15" s="6" t="s">
        <v>133</v>
      </c>
      <c r="D15" s="14">
        <v>33.99</v>
      </c>
    </row>
    <row r="16" spans="1:9" x14ac:dyDescent="0.25">
      <c r="A16" s="3"/>
      <c r="B16" s="3"/>
      <c r="C16" s="6" t="s">
        <v>134</v>
      </c>
      <c r="D16" s="14">
        <v>4.95</v>
      </c>
    </row>
    <row r="17" spans="1:6" x14ac:dyDescent="0.25">
      <c r="A17" s="3"/>
      <c r="B17" s="3"/>
      <c r="C17" s="6" t="s">
        <v>135</v>
      </c>
      <c r="D17" s="14">
        <v>30.12</v>
      </c>
    </row>
    <row r="18" spans="1:6" x14ac:dyDescent="0.25">
      <c r="A18" s="3"/>
      <c r="B18" s="3"/>
      <c r="C18" s="6" t="s">
        <v>43</v>
      </c>
      <c r="D18" s="14">
        <v>34.450000000000003</v>
      </c>
    </row>
    <row r="19" spans="1:6" x14ac:dyDescent="0.25">
      <c r="A19" s="3"/>
      <c r="B19" s="3"/>
      <c r="C19" s="6" t="s">
        <v>136</v>
      </c>
      <c r="D19" s="14">
        <v>10.199999999999999</v>
      </c>
    </row>
    <row r="20" spans="1:6" x14ac:dyDescent="0.25">
      <c r="A20" s="3"/>
      <c r="B20" s="3"/>
      <c r="C20" s="7" t="s">
        <v>9</v>
      </c>
      <c r="D20" s="11">
        <f>SUM(D8:D19)</f>
        <v>658.0300000000002</v>
      </c>
      <c r="E20" s="33"/>
      <c r="F20" s="6"/>
    </row>
    <row r="21" spans="1:6" x14ac:dyDescent="0.25">
      <c r="A21" s="3"/>
      <c r="B21" s="3"/>
      <c r="C21" s="7" t="s">
        <v>10</v>
      </c>
      <c r="D21" s="11">
        <f>D20+D6</f>
        <v>658.0300000000002</v>
      </c>
      <c r="E21" s="3"/>
      <c r="F21" s="6"/>
    </row>
    <row r="22" spans="1:6" x14ac:dyDescent="0.25">
      <c r="A22" s="3"/>
      <c r="B22" s="3"/>
      <c r="C22" s="7" t="s">
        <v>11</v>
      </c>
      <c r="D22" s="17"/>
      <c r="F22" s="6"/>
    </row>
    <row r="23" spans="1:6" x14ac:dyDescent="0.25">
      <c r="A23" s="3"/>
      <c r="B23" s="3"/>
      <c r="C23" s="7" t="s">
        <v>6</v>
      </c>
      <c r="D23" s="17"/>
      <c r="F23" s="6"/>
    </row>
    <row r="24" spans="1:6" x14ac:dyDescent="0.25">
      <c r="C24" s="6" t="s">
        <v>12</v>
      </c>
      <c r="D24" s="17">
        <v>0</v>
      </c>
      <c r="F24" s="6"/>
    </row>
    <row r="25" spans="1:6" x14ac:dyDescent="0.25">
      <c r="C25" s="6" t="s">
        <v>13</v>
      </c>
      <c r="D25" s="17">
        <v>0</v>
      </c>
      <c r="F25" s="6"/>
    </row>
    <row r="26" spans="1:6" x14ac:dyDescent="0.25">
      <c r="C26" s="6" t="s">
        <v>14</v>
      </c>
      <c r="D26" s="17">
        <v>0</v>
      </c>
      <c r="F26" s="6"/>
    </row>
    <row r="27" spans="1:6" x14ac:dyDescent="0.25">
      <c r="A27" s="3"/>
      <c r="B27" s="3"/>
      <c r="C27" s="7" t="s">
        <v>7</v>
      </c>
      <c r="D27" s="10">
        <v>0</v>
      </c>
      <c r="E27" s="3"/>
      <c r="F27" s="6"/>
    </row>
    <row r="28" spans="1:6" x14ac:dyDescent="0.25">
      <c r="A28" s="3"/>
      <c r="B28" s="3"/>
      <c r="C28" s="7" t="s">
        <v>8</v>
      </c>
      <c r="D28" s="17"/>
      <c r="F28" s="6"/>
    </row>
    <row r="29" spans="1:6" x14ac:dyDescent="0.25">
      <c r="C29" s="6" t="s">
        <v>47</v>
      </c>
      <c r="D29" s="14">
        <v>105.49</v>
      </c>
    </row>
    <row r="30" spans="1:6" x14ac:dyDescent="0.25">
      <c r="A30" s="3"/>
      <c r="B30" s="3"/>
      <c r="C30" s="7" t="s">
        <v>9</v>
      </c>
      <c r="D30" s="11">
        <f>SUM(D29:D29)</f>
        <v>105.49</v>
      </c>
      <c r="E30" s="3"/>
      <c r="F30" s="6"/>
    </row>
    <row r="31" spans="1:6" x14ac:dyDescent="0.25">
      <c r="A31" s="3"/>
      <c r="B31" s="3"/>
      <c r="C31" s="7" t="s">
        <v>15</v>
      </c>
      <c r="D31" s="11">
        <f>D30+D27</f>
        <v>105.49</v>
      </c>
      <c r="E31" s="3"/>
      <c r="F31" s="6"/>
    </row>
    <row r="32" spans="1:6" x14ac:dyDescent="0.25">
      <c r="A32" s="3"/>
      <c r="B32" s="3"/>
      <c r="C32" s="7" t="s">
        <v>16</v>
      </c>
      <c r="D32" s="17"/>
      <c r="F32" s="6"/>
    </row>
    <row r="33" spans="1:6" x14ac:dyDescent="0.25">
      <c r="C33" s="6" t="s">
        <v>47</v>
      </c>
      <c r="D33" s="14">
        <v>0</v>
      </c>
      <c r="F33" s="6"/>
    </row>
    <row r="34" spans="1:6" x14ac:dyDescent="0.25">
      <c r="A34" s="3"/>
      <c r="B34" s="3"/>
      <c r="C34" s="7" t="s">
        <v>17</v>
      </c>
      <c r="D34" s="11">
        <f>SUM(D33)</f>
        <v>0</v>
      </c>
      <c r="E34" s="3"/>
      <c r="F34" s="6"/>
    </row>
    <row r="35" spans="1:6" x14ac:dyDescent="0.25">
      <c r="A35" s="3"/>
      <c r="B35" s="3"/>
      <c r="C35" s="7" t="s">
        <v>18</v>
      </c>
      <c r="D35" s="17"/>
    </row>
    <row r="36" spans="1:6" x14ac:dyDescent="0.25">
      <c r="A36" s="3"/>
      <c r="B36" s="3"/>
      <c r="C36" s="6" t="s">
        <v>19</v>
      </c>
      <c r="D36" s="17">
        <v>0</v>
      </c>
    </row>
    <row r="37" spans="1:6" x14ac:dyDescent="0.25">
      <c r="A37" s="3"/>
      <c r="B37" s="3"/>
      <c r="C37" s="6" t="s">
        <v>20</v>
      </c>
      <c r="D37" s="17">
        <v>0</v>
      </c>
    </row>
    <row r="38" spans="1:6" x14ac:dyDescent="0.25">
      <c r="C38" s="6" t="s">
        <v>14</v>
      </c>
      <c r="D38" s="14">
        <v>0</v>
      </c>
    </row>
    <row r="39" spans="1:6" x14ac:dyDescent="0.25">
      <c r="A39" s="3"/>
      <c r="B39" s="3"/>
      <c r="C39" s="7" t="s">
        <v>21</v>
      </c>
      <c r="D39" s="11">
        <f>SUM(D36:D38)</f>
        <v>0</v>
      </c>
      <c r="E39" s="3"/>
    </row>
    <row r="40" spans="1:6" x14ac:dyDescent="0.25">
      <c r="A40" s="3"/>
      <c r="B40" s="3"/>
      <c r="C40" s="7" t="s">
        <v>103</v>
      </c>
      <c r="D40" s="11">
        <v>0</v>
      </c>
      <c r="E40" s="3"/>
    </row>
    <row r="41" spans="1:6" x14ac:dyDescent="0.25">
      <c r="A41" s="3"/>
      <c r="B41" s="3"/>
      <c r="C41" s="7" t="s">
        <v>22</v>
      </c>
      <c r="D41" s="17"/>
    </row>
    <row r="42" spans="1:6" x14ac:dyDescent="0.25">
      <c r="C42" s="6" t="s">
        <v>19</v>
      </c>
      <c r="D42" s="17">
        <v>0</v>
      </c>
    </row>
    <row r="43" spans="1:6" x14ac:dyDescent="0.25">
      <c r="C43" s="6" t="s">
        <v>14</v>
      </c>
      <c r="D43" s="17">
        <v>0</v>
      </c>
    </row>
    <row r="44" spans="1:6" x14ac:dyDescent="0.25">
      <c r="A44" s="3"/>
      <c r="B44" s="3"/>
      <c r="C44" s="7" t="s">
        <v>23</v>
      </c>
      <c r="D44" s="10">
        <v>0</v>
      </c>
      <c r="E44" s="3"/>
    </row>
    <row r="45" spans="1:6" x14ac:dyDescent="0.25">
      <c r="A45" s="3"/>
      <c r="B45" s="3"/>
      <c r="C45" s="7" t="s">
        <v>24</v>
      </c>
      <c r="D45" s="17"/>
    </row>
    <row r="46" spans="1:6" x14ac:dyDescent="0.25">
      <c r="C46" s="6" t="s">
        <v>19</v>
      </c>
      <c r="D46" s="17">
        <v>0</v>
      </c>
    </row>
    <row r="47" spans="1:6" x14ac:dyDescent="0.25">
      <c r="C47" s="6" t="s">
        <v>14</v>
      </c>
      <c r="D47" s="17">
        <v>0</v>
      </c>
    </row>
    <row r="48" spans="1:6" x14ac:dyDescent="0.25">
      <c r="A48" s="3"/>
      <c r="B48" s="3"/>
      <c r="C48" s="7" t="s">
        <v>25</v>
      </c>
      <c r="D48" s="10">
        <v>0</v>
      </c>
      <c r="E48" s="3"/>
    </row>
    <row r="49" spans="1:6" x14ac:dyDescent="0.25">
      <c r="A49" s="3"/>
      <c r="B49" s="3"/>
      <c r="C49" s="7" t="s">
        <v>104</v>
      </c>
      <c r="D49" s="11">
        <f>D6+D20+D30+D27+D33+D39+D40+D44+D48</f>
        <v>763.52000000000021</v>
      </c>
      <c r="E49" s="3"/>
    </row>
    <row r="50" spans="1:6" x14ac:dyDescent="0.25">
      <c r="A50" s="44" t="s">
        <v>212</v>
      </c>
      <c r="B50" s="44"/>
      <c r="C50" s="44"/>
      <c r="D50" s="44"/>
      <c r="E50" s="16"/>
      <c r="F50" s="16"/>
    </row>
  </sheetData>
  <mergeCells count="2">
    <mergeCell ref="B1:I1"/>
    <mergeCell ref="A50:D50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26B8-549D-4515-970B-48B1A44E51A0}">
  <sheetPr>
    <pageSetUpPr fitToPage="1"/>
  </sheetPr>
  <dimension ref="A1:H187"/>
  <sheetViews>
    <sheetView rightToLeft="1" zoomScale="91" zoomScaleNormal="91" workbookViewId="0">
      <selection activeCell="C2" sqref="C2:D2"/>
    </sheetView>
  </sheetViews>
  <sheetFormatPr defaultRowHeight="13.8" x14ac:dyDescent="0.25"/>
  <cols>
    <col min="1" max="1" width="10.69921875" bestFit="1" customWidth="1"/>
    <col min="2" max="2" width="9" bestFit="1" customWidth="1"/>
    <col min="3" max="3" width="61.59765625" customWidth="1"/>
    <col min="4" max="4" width="11.69921875" bestFit="1" customWidth="1"/>
  </cols>
  <sheetData>
    <row r="1" spans="1:8" s="1" customFormat="1" x14ac:dyDescent="0.25">
      <c r="A1" s="41" t="s">
        <v>211</v>
      </c>
      <c r="B1" s="42" t="s">
        <v>128</v>
      </c>
      <c r="C1" s="43"/>
      <c r="D1" s="43"/>
      <c r="E1" s="43"/>
      <c r="F1" s="43"/>
      <c r="G1" s="43"/>
      <c r="H1" s="43"/>
    </row>
    <row r="2" spans="1:8" x14ac:dyDescent="0.25">
      <c r="C2" t="s">
        <v>0</v>
      </c>
      <c r="D2" t="s">
        <v>1</v>
      </c>
    </row>
    <row r="3" spans="1:8" x14ac:dyDescent="0.25">
      <c r="A3" s="3"/>
      <c r="B3" s="3"/>
      <c r="C3" s="7" t="s">
        <v>26</v>
      </c>
    </row>
    <row r="4" spans="1:8" x14ac:dyDescent="0.25">
      <c r="C4" s="6" t="s">
        <v>27</v>
      </c>
      <c r="D4" s="17"/>
    </row>
    <row r="5" spans="1:8" x14ac:dyDescent="0.25">
      <c r="C5" s="6" t="s">
        <v>190</v>
      </c>
      <c r="D5" s="14">
        <v>58.298999999999999</v>
      </c>
    </row>
    <row r="6" spans="1:8" x14ac:dyDescent="0.25">
      <c r="C6" s="6" t="s">
        <v>191</v>
      </c>
      <c r="D6" s="14">
        <v>80.824067999999997</v>
      </c>
    </row>
    <row r="7" spans="1:8" x14ac:dyDescent="0.25">
      <c r="C7" s="6" t="s">
        <v>192</v>
      </c>
      <c r="D7" s="14">
        <v>90.040999999999997</v>
      </c>
    </row>
    <row r="8" spans="1:8" x14ac:dyDescent="0.25">
      <c r="C8" s="6" t="s">
        <v>193</v>
      </c>
      <c r="D8" s="14">
        <v>75.760775999999993</v>
      </c>
    </row>
    <row r="9" spans="1:8" x14ac:dyDescent="0.25">
      <c r="C9" s="6" t="s">
        <v>194</v>
      </c>
      <c r="D9" s="14">
        <v>9.4849999999999994</v>
      </c>
    </row>
    <row r="10" spans="1:8" x14ac:dyDescent="0.25">
      <c r="C10" s="7" t="s">
        <v>28</v>
      </c>
      <c r="D10" s="11">
        <f>SUM(D5:D9)</f>
        <v>314.40984400000002</v>
      </c>
      <c r="E10" s="6"/>
    </row>
    <row r="11" spans="1:8" x14ac:dyDescent="0.25">
      <c r="A11" s="3"/>
      <c r="B11" s="3"/>
      <c r="C11" s="7" t="s">
        <v>29</v>
      </c>
      <c r="D11" s="17"/>
      <c r="E11" s="6"/>
    </row>
    <row r="12" spans="1:8" x14ac:dyDescent="0.25">
      <c r="A12" s="3"/>
      <c r="B12" s="3"/>
      <c r="C12" s="6" t="s">
        <v>30</v>
      </c>
      <c r="D12" s="11"/>
      <c r="E12" s="6"/>
    </row>
    <row r="13" spans="1:8" x14ac:dyDescent="0.25">
      <c r="A13" s="3"/>
      <c r="B13" s="3"/>
      <c r="C13" s="6" t="s">
        <v>210</v>
      </c>
      <c r="D13" s="14">
        <v>108.068</v>
      </c>
      <c r="E13" s="6"/>
    </row>
    <row r="14" spans="1:8" x14ac:dyDescent="0.25">
      <c r="A14" s="3"/>
      <c r="B14" s="3"/>
      <c r="C14" s="6" t="s">
        <v>209</v>
      </c>
      <c r="D14" s="14">
        <v>43.106894999999994</v>
      </c>
      <c r="E14" s="6"/>
    </row>
    <row r="15" spans="1:8" x14ac:dyDescent="0.25">
      <c r="A15" s="3"/>
      <c r="B15" s="3"/>
      <c r="C15" s="6" t="s">
        <v>208</v>
      </c>
      <c r="D15" s="14">
        <v>121.45699999999999</v>
      </c>
      <c r="E15" s="6"/>
    </row>
    <row r="16" spans="1:8" x14ac:dyDescent="0.25">
      <c r="A16" s="3"/>
      <c r="B16" s="3"/>
      <c r="C16" s="6" t="s">
        <v>207</v>
      </c>
      <c r="D16" s="14">
        <v>9.9480000000000004</v>
      </c>
      <c r="E16" s="6"/>
    </row>
    <row r="17" spans="1:7" x14ac:dyDescent="0.25">
      <c r="A17" s="3"/>
      <c r="B17" s="3"/>
      <c r="C17" s="6" t="s">
        <v>206</v>
      </c>
      <c r="D17" s="14">
        <v>163.21137299999998</v>
      </c>
      <c r="E17" s="6"/>
    </row>
    <row r="18" spans="1:7" x14ac:dyDescent="0.25">
      <c r="A18" s="3"/>
      <c r="B18" s="3"/>
      <c r="C18" s="6" t="s">
        <v>205</v>
      </c>
      <c r="D18" s="14">
        <v>74.241062999999997</v>
      </c>
      <c r="E18" s="6"/>
    </row>
    <row r="19" spans="1:7" x14ac:dyDescent="0.25">
      <c r="A19" s="3"/>
      <c r="B19" s="3"/>
      <c r="C19" s="6" t="s">
        <v>204</v>
      </c>
      <c r="D19" s="14">
        <v>16.883684999999996</v>
      </c>
      <c r="E19" s="6"/>
    </row>
    <row r="20" spans="1:7" x14ac:dyDescent="0.25">
      <c r="A20" s="3"/>
      <c r="B20" s="3"/>
      <c r="C20" s="6" t="s">
        <v>203</v>
      </c>
      <c r="D20" s="14">
        <v>35.994347999999995</v>
      </c>
      <c r="E20" s="6"/>
    </row>
    <row r="21" spans="1:7" x14ac:dyDescent="0.25">
      <c r="A21" s="3"/>
      <c r="B21" s="3"/>
      <c r="C21" s="6" t="s">
        <v>202</v>
      </c>
      <c r="D21" s="14">
        <v>112.331817</v>
      </c>
      <c r="E21" s="6"/>
    </row>
    <row r="22" spans="1:7" x14ac:dyDescent="0.25">
      <c r="A22" s="3"/>
      <c r="B22" s="3"/>
      <c r="C22" s="6" t="s">
        <v>201</v>
      </c>
      <c r="D22" s="14">
        <v>69.446168999999998</v>
      </c>
      <c r="E22" s="6"/>
    </row>
    <row r="23" spans="1:7" x14ac:dyDescent="0.25">
      <c r="A23" s="3"/>
      <c r="B23" s="3"/>
      <c r="C23" s="6" t="s">
        <v>200</v>
      </c>
      <c r="D23" s="14">
        <v>48.772269000000001</v>
      </c>
      <c r="E23" s="6"/>
    </row>
    <row r="24" spans="1:7" x14ac:dyDescent="0.25">
      <c r="A24" s="3"/>
      <c r="B24" s="3"/>
      <c r="C24" s="6" t="s">
        <v>199</v>
      </c>
      <c r="D24" s="14">
        <v>85.140197999999984</v>
      </c>
      <c r="E24" s="6"/>
    </row>
    <row r="25" spans="1:7" x14ac:dyDescent="0.25">
      <c r="A25" s="3"/>
      <c r="B25" s="3"/>
      <c r="C25" s="6" t="s">
        <v>198</v>
      </c>
      <c r="D25" s="14">
        <v>118.1787974289</v>
      </c>
      <c r="E25" s="6"/>
    </row>
    <row r="26" spans="1:7" x14ac:dyDescent="0.25">
      <c r="A26" s="3"/>
      <c r="B26" s="3"/>
      <c r="C26" s="6" t="s">
        <v>197</v>
      </c>
      <c r="D26" s="14">
        <v>93.002171999999987</v>
      </c>
      <c r="E26" s="6"/>
    </row>
    <row r="27" spans="1:7" x14ac:dyDescent="0.25">
      <c r="A27" s="3"/>
      <c r="B27" s="3"/>
      <c r="C27" s="6" t="s">
        <v>196</v>
      </c>
      <c r="D27" s="14">
        <v>44.5131297</v>
      </c>
      <c r="E27" s="6"/>
    </row>
    <row r="28" spans="1:7" x14ac:dyDescent="0.25">
      <c r="A28" s="3"/>
      <c r="B28" s="3"/>
      <c r="C28" s="6" t="s">
        <v>195</v>
      </c>
      <c r="D28" s="14">
        <v>73.113065999999989</v>
      </c>
      <c r="E28" s="6"/>
    </row>
    <row r="29" spans="1:7" x14ac:dyDescent="0.25">
      <c r="C29" s="7" t="s">
        <v>31</v>
      </c>
      <c r="D29" s="11">
        <f>SUM(D13:D28)</f>
        <v>1217.4079821288999</v>
      </c>
      <c r="E29" s="7"/>
      <c r="F29" s="3"/>
      <c r="G29" s="3"/>
    </row>
    <row r="30" spans="1:7" x14ac:dyDescent="0.25">
      <c r="C30" s="7" t="s">
        <v>32</v>
      </c>
      <c r="D30" s="8"/>
      <c r="E30" s="7"/>
      <c r="F30" s="3"/>
      <c r="G30" s="3"/>
    </row>
    <row r="31" spans="1:7" x14ac:dyDescent="0.25">
      <c r="C31" s="6" t="s">
        <v>19</v>
      </c>
      <c r="D31" s="8">
        <v>0</v>
      </c>
      <c r="E31" s="7"/>
    </row>
    <row r="32" spans="1:7" x14ac:dyDescent="0.25">
      <c r="A32" s="3"/>
      <c r="B32" s="3"/>
      <c r="C32" s="6" t="s">
        <v>20</v>
      </c>
      <c r="D32" s="8">
        <v>0</v>
      </c>
      <c r="E32" s="7"/>
    </row>
    <row r="33" spans="1:7" x14ac:dyDescent="0.25">
      <c r="A33" s="3"/>
      <c r="B33" s="3"/>
      <c r="C33" s="6" t="s">
        <v>14</v>
      </c>
      <c r="D33" s="8">
        <v>0</v>
      </c>
      <c r="E33" s="6"/>
    </row>
    <row r="34" spans="1:7" x14ac:dyDescent="0.25">
      <c r="C34" s="7" t="s">
        <v>33</v>
      </c>
      <c r="D34" s="9">
        <v>0</v>
      </c>
      <c r="E34" s="6"/>
    </row>
    <row r="35" spans="1:7" x14ac:dyDescent="0.25">
      <c r="C35" s="7" t="s">
        <v>34</v>
      </c>
      <c r="D35" s="8"/>
      <c r="E35" s="6"/>
    </row>
    <row r="36" spans="1:7" x14ac:dyDescent="0.25">
      <c r="C36" s="6" t="s">
        <v>19</v>
      </c>
      <c r="D36" s="8">
        <v>0</v>
      </c>
      <c r="E36" s="6"/>
    </row>
    <row r="37" spans="1:7" x14ac:dyDescent="0.25">
      <c r="A37" s="3"/>
      <c r="B37" s="3"/>
      <c r="C37" s="6" t="s">
        <v>20</v>
      </c>
      <c r="D37" s="8">
        <v>0</v>
      </c>
      <c r="E37" s="6"/>
    </row>
    <row r="38" spans="1:7" x14ac:dyDescent="0.25">
      <c r="A38" s="3"/>
      <c r="B38" s="3"/>
      <c r="C38" s="6" t="s">
        <v>14</v>
      </c>
      <c r="D38" s="8">
        <v>0</v>
      </c>
      <c r="E38" s="6"/>
    </row>
    <row r="39" spans="1:7" x14ac:dyDescent="0.25">
      <c r="A39" s="3"/>
      <c r="B39" s="3"/>
      <c r="C39" s="7" t="s">
        <v>35</v>
      </c>
      <c r="D39" s="9">
        <v>0</v>
      </c>
      <c r="E39" s="7"/>
      <c r="F39" s="3"/>
      <c r="G39" s="3"/>
    </row>
    <row r="40" spans="1:7" x14ac:dyDescent="0.25">
      <c r="A40" s="3"/>
      <c r="B40" s="3"/>
      <c r="C40" s="7" t="s">
        <v>105</v>
      </c>
      <c r="D40" s="9"/>
      <c r="E40" s="7"/>
      <c r="F40" s="3"/>
      <c r="G40" s="3"/>
    </row>
    <row r="41" spans="1:7" x14ac:dyDescent="0.25">
      <c r="A41" s="3"/>
      <c r="B41" s="3"/>
      <c r="C41" s="7" t="s">
        <v>106</v>
      </c>
      <c r="D41" s="9"/>
      <c r="E41" s="7"/>
      <c r="F41" s="3"/>
      <c r="G41" s="3"/>
    </row>
    <row r="42" spans="1:7" x14ac:dyDescent="0.25">
      <c r="C42" s="6" t="s">
        <v>137</v>
      </c>
      <c r="D42" s="14">
        <v>1.55</v>
      </c>
    </row>
    <row r="43" spans="1:7" x14ac:dyDescent="0.25">
      <c r="C43" s="6" t="s">
        <v>61</v>
      </c>
      <c r="D43" s="14">
        <v>4.16</v>
      </c>
    </row>
    <row r="44" spans="1:7" x14ac:dyDescent="0.25">
      <c r="C44" s="6" t="s">
        <v>138</v>
      </c>
      <c r="D44" s="14">
        <v>1.25</v>
      </c>
    </row>
    <row r="45" spans="1:7" x14ac:dyDescent="0.25">
      <c r="C45" s="6" t="s">
        <v>139</v>
      </c>
      <c r="D45" s="14">
        <v>11</v>
      </c>
    </row>
    <row r="46" spans="1:7" x14ac:dyDescent="0.25">
      <c r="C46" s="6" t="s">
        <v>140</v>
      </c>
      <c r="D46" s="14">
        <v>67.430000000000007</v>
      </c>
    </row>
    <row r="47" spans="1:7" x14ac:dyDescent="0.25">
      <c r="C47" s="6" t="s">
        <v>141</v>
      </c>
      <c r="D47" s="14">
        <v>7.37</v>
      </c>
    </row>
    <row r="48" spans="1:7" x14ac:dyDescent="0.25">
      <c r="C48" s="6" t="s">
        <v>142</v>
      </c>
      <c r="D48" s="14">
        <v>1.3</v>
      </c>
    </row>
    <row r="49" spans="3:4" x14ac:dyDescent="0.25">
      <c r="C49" s="6" t="s">
        <v>69</v>
      </c>
      <c r="D49" s="14">
        <v>13.96</v>
      </c>
    </row>
    <row r="50" spans="3:4" x14ac:dyDescent="0.25">
      <c r="C50" s="6" t="s">
        <v>143</v>
      </c>
      <c r="D50" s="14">
        <v>19.36</v>
      </c>
    </row>
    <row r="51" spans="3:4" x14ac:dyDescent="0.25">
      <c r="C51" s="6" t="s">
        <v>144</v>
      </c>
      <c r="D51" s="14">
        <v>0.18</v>
      </c>
    </row>
    <row r="52" spans="3:4" x14ac:dyDescent="0.25">
      <c r="C52" s="6" t="s">
        <v>145</v>
      </c>
      <c r="D52" s="14">
        <v>0.38</v>
      </c>
    </row>
    <row r="53" spans="3:4" x14ac:dyDescent="0.25">
      <c r="C53" s="6" t="s">
        <v>146</v>
      </c>
      <c r="D53" s="14">
        <v>13.33</v>
      </c>
    </row>
    <row r="54" spans="3:4" x14ac:dyDescent="0.25">
      <c r="C54" s="6" t="s">
        <v>147</v>
      </c>
      <c r="D54" s="14">
        <v>0.53</v>
      </c>
    </row>
    <row r="55" spans="3:4" x14ac:dyDescent="0.25">
      <c r="C55" s="6" t="s">
        <v>148</v>
      </c>
      <c r="D55" s="14">
        <v>19.82</v>
      </c>
    </row>
    <row r="56" spans="3:4" x14ac:dyDescent="0.25">
      <c r="C56" s="6" t="s">
        <v>49</v>
      </c>
      <c r="D56" s="14">
        <v>17.239999999999998</v>
      </c>
    </row>
    <row r="57" spans="3:4" x14ac:dyDescent="0.25">
      <c r="C57" s="6" t="s">
        <v>121</v>
      </c>
      <c r="D57" s="14">
        <v>98.67</v>
      </c>
    </row>
    <row r="58" spans="3:4" x14ac:dyDescent="0.25">
      <c r="C58" s="6" t="s">
        <v>149</v>
      </c>
      <c r="D58" s="14">
        <v>8.16</v>
      </c>
    </row>
    <row r="59" spans="3:4" x14ac:dyDescent="0.25">
      <c r="C59" s="6" t="s">
        <v>150</v>
      </c>
      <c r="D59" s="14">
        <v>0.03</v>
      </c>
    </row>
    <row r="60" spans="3:4" x14ac:dyDescent="0.25">
      <c r="C60" s="6" t="s">
        <v>51</v>
      </c>
      <c r="D60" s="14">
        <v>1.1499999999999999</v>
      </c>
    </row>
    <row r="61" spans="3:4" x14ac:dyDescent="0.25">
      <c r="C61" s="6" t="s">
        <v>151</v>
      </c>
      <c r="D61" s="14">
        <v>7.74</v>
      </c>
    </row>
    <row r="62" spans="3:4" x14ac:dyDescent="0.25">
      <c r="C62" s="6" t="s">
        <v>152</v>
      </c>
      <c r="D62" s="14">
        <v>6.73</v>
      </c>
    </row>
    <row r="63" spans="3:4" x14ac:dyDescent="0.25">
      <c r="C63" s="6" t="s">
        <v>153</v>
      </c>
      <c r="D63" s="14">
        <v>5.67</v>
      </c>
    </row>
    <row r="64" spans="3:4" x14ac:dyDescent="0.25">
      <c r="C64" s="6" t="s">
        <v>154</v>
      </c>
      <c r="D64" s="14">
        <v>12.34</v>
      </c>
    </row>
    <row r="65" spans="3:4" x14ac:dyDescent="0.25">
      <c r="C65" s="6" t="s">
        <v>155</v>
      </c>
      <c r="D65" s="14">
        <v>0.26</v>
      </c>
    </row>
    <row r="66" spans="3:4" x14ac:dyDescent="0.25">
      <c r="C66" s="6" t="s">
        <v>65</v>
      </c>
      <c r="D66" s="14">
        <v>5.76</v>
      </c>
    </row>
    <row r="67" spans="3:4" x14ac:dyDescent="0.25">
      <c r="C67" s="6" t="s">
        <v>156</v>
      </c>
      <c r="D67" s="14">
        <v>0.17</v>
      </c>
    </row>
    <row r="68" spans="3:4" x14ac:dyDescent="0.25">
      <c r="C68" s="6" t="s">
        <v>58</v>
      </c>
      <c r="D68" s="14">
        <v>17.940000000000001</v>
      </c>
    </row>
    <row r="69" spans="3:4" x14ac:dyDescent="0.25">
      <c r="C69" s="6" t="s">
        <v>55</v>
      </c>
      <c r="D69" s="14">
        <v>1.02</v>
      </c>
    </row>
    <row r="70" spans="3:4" x14ac:dyDescent="0.25">
      <c r="C70" s="6" t="s">
        <v>56</v>
      </c>
      <c r="D70" s="14">
        <v>7.0000000000000007E-2</v>
      </c>
    </row>
    <row r="71" spans="3:4" x14ac:dyDescent="0.25">
      <c r="C71" s="6" t="s">
        <v>157</v>
      </c>
      <c r="D71" s="14">
        <v>3.44</v>
      </c>
    </row>
    <row r="72" spans="3:4" x14ac:dyDescent="0.25">
      <c r="C72" s="6" t="s">
        <v>158</v>
      </c>
      <c r="D72" s="14">
        <v>19.13</v>
      </c>
    </row>
    <row r="73" spans="3:4" x14ac:dyDescent="0.25">
      <c r="C73" s="6" t="s">
        <v>52</v>
      </c>
      <c r="D73" s="14">
        <v>0.89</v>
      </c>
    </row>
    <row r="74" spans="3:4" x14ac:dyDescent="0.25">
      <c r="C74" s="6" t="s">
        <v>57</v>
      </c>
      <c r="D74" s="14">
        <v>73.69</v>
      </c>
    </row>
    <row r="75" spans="3:4" x14ac:dyDescent="0.25">
      <c r="C75" s="6" t="s">
        <v>159</v>
      </c>
      <c r="D75" s="14">
        <v>0.68</v>
      </c>
    </row>
    <row r="76" spans="3:4" x14ac:dyDescent="0.25">
      <c r="C76" s="6" t="s">
        <v>160</v>
      </c>
      <c r="D76" s="14">
        <v>2.48</v>
      </c>
    </row>
    <row r="77" spans="3:4" x14ac:dyDescent="0.25">
      <c r="C77" s="6" t="s">
        <v>161</v>
      </c>
      <c r="D77" s="14">
        <v>1.55</v>
      </c>
    </row>
    <row r="78" spans="3:4" x14ac:dyDescent="0.25">
      <c r="C78" s="6" t="s">
        <v>54</v>
      </c>
      <c r="D78" s="14">
        <v>12.61</v>
      </c>
    </row>
    <row r="79" spans="3:4" x14ac:dyDescent="0.25">
      <c r="C79" s="6" t="s">
        <v>162</v>
      </c>
      <c r="D79" s="14">
        <v>58.53</v>
      </c>
    </row>
    <row r="80" spans="3:4" x14ac:dyDescent="0.25">
      <c r="C80" s="6" t="s">
        <v>163</v>
      </c>
      <c r="D80" s="14">
        <v>0.28000000000000003</v>
      </c>
    </row>
    <row r="81" spans="3:4" x14ac:dyDescent="0.25">
      <c r="C81" s="6" t="s">
        <v>60</v>
      </c>
      <c r="D81" s="14">
        <v>23.87</v>
      </c>
    </row>
    <row r="82" spans="3:4" x14ac:dyDescent="0.25">
      <c r="C82" s="6" t="s">
        <v>45</v>
      </c>
      <c r="D82" s="14">
        <v>8.5500000000000007</v>
      </c>
    </row>
    <row r="83" spans="3:4" x14ac:dyDescent="0.25">
      <c r="C83" s="6" t="s">
        <v>164</v>
      </c>
      <c r="D83" s="14">
        <v>0.81</v>
      </c>
    </row>
    <row r="84" spans="3:4" x14ac:dyDescent="0.25">
      <c r="C84" s="6" t="s">
        <v>165</v>
      </c>
      <c r="D84" s="14">
        <v>9.1300000000000008</v>
      </c>
    </row>
    <row r="85" spans="3:4" x14ac:dyDescent="0.25">
      <c r="C85" s="6" t="s">
        <v>166</v>
      </c>
      <c r="D85" s="14">
        <v>2.62</v>
      </c>
    </row>
    <row r="86" spans="3:4" x14ac:dyDescent="0.25">
      <c r="C86" s="6" t="s">
        <v>167</v>
      </c>
      <c r="D86" s="14">
        <v>3.78</v>
      </c>
    </row>
    <row r="87" spans="3:4" x14ac:dyDescent="0.25">
      <c r="C87" s="6" t="s">
        <v>168</v>
      </c>
      <c r="D87" s="14">
        <v>7.52</v>
      </c>
    </row>
    <row r="88" spans="3:4" x14ac:dyDescent="0.25">
      <c r="C88" s="6" t="s">
        <v>169</v>
      </c>
      <c r="D88" s="14">
        <v>8.25</v>
      </c>
    </row>
    <row r="89" spans="3:4" x14ac:dyDescent="0.25">
      <c r="C89" s="6" t="s">
        <v>50</v>
      </c>
      <c r="D89" s="14">
        <v>21.32</v>
      </c>
    </row>
    <row r="90" spans="3:4" x14ac:dyDescent="0.25">
      <c r="C90" s="6" t="s">
        <v>170</v>
      </c>
      <c r="D90" s="14">
        <v>12.75</v>
      </c>
    </row>
    <row r="91" spans="3:4" x14ac:dyDescent="0.25">
      <c r="C91" s="6" t="s">
        <v>171</v>
      </c>
      <c r="D91" s="14">
        <v>0.78</v>
      </c>
    </row>
    <row r="92" spans="3:4" x14ac:dyDescent="0.25">
      <c r="C92" s="6" t="s">
        <v>67</v>
      </c>
      <c r="D92" s="14">
        <v>3.16</v>
      </c>
    </row>
    <row r="93" spans="3:4" x14ac:dyDescent="0.25">
      <c r="C93" s="6" t="s">
        <v>62</v>
      </c>
      <c r="D93" s="14">
        <v>3.95</v>
      </c>
    </row>
    <row r="94" spans="3:4" x14ac:dyDescent="0.25">
      <c r="C94" s="6" t="s">
        <v>172</v>
      </c>
      <c r="D94" s="14">
        <v>7.08</v>
      </c>
    </row>
    <row r="95" spans="3:4" x14ac:dyDescent="0.25">
      <c r="C95" s="6" t="s">
        <v>173</v>
      </c>
      <c r="D95" s="14">
        <v>0.1</v>
      </c>
    </row>
    <row r="96" spans="3:4" x14ac:dyDescent="0.25">
      <c r="C96" s="6" t="s">
        <v>63</v>
      </c>
      <c r="D96" s="14">
        <v>0.06</v>
      </c>
    </row>
    <row r="97" spans="1:7" x14ac:dyDescent="0.25">
      <c r="C97" s="6" t="s">
        <v>53</v>
      </c>
      <c r="D97" s="14">
        <v>16.86</v>
      </c>
    </row>
    <row r="98" spans="1:7" x14ac:dyDescent="0.25">
      <c r="C98" s="6" t="s">
        <v>174</v>
      </c>
      <c r="D98" s="14">
        <v>34.450000000000003</v>
      </c>
    </row>
    <row r="99" spans="1:7" x14ac:dyDescent="0.25">
      <c r="C99" s="6" t="s">
        <v>175</v>
      </c>
      <c r="D99" s="14">
        <v>0.62</v>
      </c>
    </row>
    <row r="100" spans="1:7" x14ac:dyDescent="0.25">
      <c r="C100" s="6" t="s">
        <v>176</v>
      </c>
      <c r="D100" s="14">
        <v>6.4</v>
      </c>
    </row>
    <row r="101" spans="1:7" x14ac:dyDescent="0.25">
      <c r="C101" s="6" t="s">
        <v>177</v>
      </c>
      <c r="D101" s="14">
        <v>0.86</v>
      </c>
    </row>
    <row r="102" spans="1:7" x14ac:dyDescent="0.25">
      <c r="C102" s="6" t="s">
        <v>178</v>
      </c>
      <c r="D102" s="14">
        <v>1.22</v>
      </c>
    </row>
    <row r="103" spans="1:7" x14ac:dyDescent="0.25">
      <c r="C103" s="6" t="s">
        <v>46</v>
      </c>
      <c r="D103" s="14">
        <v>107.94</v>
      </c>
    </row>
    <row r="104" spans="1:7" x14ac:dyDescent="0.25">
      <c r="C104" s="6" t="s">
        <v>59</v>
      </c>
      <c r="D104" s="14">
        <v>6.09</v>
      </c>
    </row>
    <row r="105" spans="1:7" x14ac:dyDescent="0.25">
      <c r="C105" s="6" t="s">
        <v>179</v>
      </c>
      <c r="D105" s="14">
        <v>1.73</v>
      </c>
    </row>
    <row r="106" spans="1:7" x14ac:dyDescent="0.25">
      <c r="C106" s="6" t="s">
        <v>68</v>
      </c>
      <c r="D106" s="14">
        <v>1.21</v>
      </c>
    </row>
    <row r="107" spans="1:7" x14ac:dyDescent="0.25">
      <c r="C107" s="6" t="s">
        <v>180</v>
      </c>
      <c r="D107" s="14">
        <v>8.07</v>
      </c>
    </row>
    <row r="108" spans="1:7" x14ac:dyDescent="0.25">
      <c r="C108" s="6" t="s">
        <v>181</v>
      </c>
      <c r="D108" s="14">
        <v>9.17</v>
      </c>
    </row>
    <row r="109" spans="1:7" x14ac:dyDescent="0.25">
      <c r="C109" s="6" t="s">
        <v>48</v>
      </c>
      <c r="D109" s="14">
        <v>113.56</v>
      </c>
    </row>
    <row r="110" spans="1:7" x14ac:dyDescent="0.25">
      <c r="C110" s="6" t="s">
        <v>182</v>
      </c>
      <c r="D110" s="14">
        <v>17.88</v>
      </c>
    </row>
    <row r="111" spans="1:7" x14ac:dyDescent="0.25">
      <c r="A111" s="3"/>
      <c r="B111" s="3"/>
      <c r="C111" s="7" t="s">
        <v>107</v>
      </c>
      <c r="D111" s="37">
        <f>SUM(D42:D110)</f>
        <v>957.64000000000021</v>
      </c>
      <c r="E111" s="7"/>
      <c r="F111" s="3"/>
      <c r="G111" s="3"/>
    </row>
    <row r="112" spans="1:7" x14ac:dyDescent="0.25">
      <c r="A112" s="3"/>
      <c r="B112" s="3"/>
      <c r="C112" s="7" t="s">
        <v>105</v>
      </c>
      <c r="D112" s="9"/>
      <c r="E112" s="7"/>
      <c r="F112" s="3"/>
      <c r="G112" s="3"/>
    </row>
    <row r="113" spans="1:7" x14ac:dyDescent="0.25">
      <c r="A113" s="3"/>
      <c r="B113" s="3"/>
      <c r="C113" s="7" t="s">
        <v>108</v>
      </c>
      <c r="D113" s="9"/>
      <c r="E113" s="7"/>
      <c r="F113" s="3"/>
      <c r="G113" s="3"/>
    </row>
    <row r="114" spans="1:7" x14ac:dyDescent="0.25">
      <c r="A114" s="3"/>
      <c r="B114" s="3"/>
      <c r="C114" s="6" t="s">
        <v>183</v>
      </c>
      <c r="D114" s="14">
        <v>0.48</v>
      </c>
      <c r="E114" s="6"/>
    </row>
    <row r="115" spans="1:7" x14ac:dyDescent="0.25">
      <c r="A115" s="3"/>
      <c r="B115" s="3"/>
      <c r="C115" s="6" t="s">
        <v>122</v>
      </c>
      <c r="D115" s="14">
        <v>21.05</v>
      </c>
    </row>
    <row r="116" spans="1:7" x14ac:dyDescent="0.25">
      <c r="A116" s="3"/>
      <c r="B116" s="3"/>
      <c r="C116" s="6" t="s">
        <v>162</v>
      </c>
      <c r="D116" s="14">
        <v>11.39</v>
      </c>
    </row>
    <row r="117" spans="1:7" x14ac:dyDescent="0.25">
      <c r="A117" s="3"/>
      <c r="B117" s="3"/>
      <c r="C117" s="6" t="s">
        <v>45</v>
      </c>
      <c r="D117" s="14">
        <v>13.72</v>
      </c>
    </row>
    <row r="118" spans="1:7" x14ac:dyDescent="0.25">
      <c r="A118" s="3"/>
      <c r="B118" s="3"/>
      <c r="C118" s="6" t="s">
        <v>46</v>
      </c>
      <c r="D118" s="14">
        <v>-9.69</v>
      </c>
    </row>
    <row r="119" spans="1:7" x14ac:dyDescent="0.25">
      <c r="A119" s="3"/>
      <c r="B119" s="3"/>
      <c r="C119" s="6" t="s">
        <v>48</v>
      </c>
      <c r="D119" s="14">
        <v>28.22</v>
      </c>
    </row>
    <row r="120" spans="1:7" x14ac:dyDescent="0.25">
      <c r="A120" s="3"/>
      <c r="B120" s="3"/>
      <c r="C120" s="7" t="s">
        <v>44</v>
      </c>
      <c r="D120" s="11">
        <f>SUM(D114:D119)</f>
        <v>65.17</v>
      </c>
      <c r="E120" s="6"/>
    </row>
    <row r="121" spans="1:7" x14ac:dyDescent="0.25">
      <c r="A121" s="3"/>
      <c r="B121" s="3"/>
      <c r="C121" s="7"/>
      <c r="D121" s="9"/>
      <c r="E121" s="7"/>
      <c r="F121" s="3"/>
      <c r="G121" s="3"/>
    </row>
    <row r="122" spans="1:7" x14ac:dyDescent="0.25">
      <c r="A122" s="3"/>
      <c r="B122" s="3"/>
      <c r="C122" s="7" t="s">
        <v>109</v>
      </c>
      <c r="D122" s="9"/>
      <c r="E122" s="7"/>
      <c r="F122" s="3"/>
      <c r="G122" s="3"/>
    </row>
    <row r="123" spans="1:7" x14ac:dyDescent="0.25">
      <c r="A123" s="3"/>
      <c r="B123" s="3"/>
      <c r="C123" s="7" t="s">
        <v>110</v>
      </c>
      <c r="D123" s="9"/>
      <c r="E123" s="7"/>
      <c r="F123" s="3"/>
      <c r="G123" s="3"/>
    </row>
    <row r="124" spans="1:7" x14ac:dyDescent="0.25">
      <c r="A124" s="3"/>
      <c r="B124" s="3"/>
      <c r="C124" s="7" t="s">
        <v>111</v>
      </c>
      <c r="D124" s="9"/>
      <c r="E124" s="7"/>
      <c r="F124" s="3"/>
      <c r="G124" s="3"/>
    </row>
    <row r="125" spans="1:7" x14ac:dyDescent="0.25">
      <c r="A125" s="3"/>
      <c r="B125" s="3"/>
      <c r="C125" s="6" t="s">
        <v>184</v>
      </c>
      <c r="D125" s="14">
        <v>2.4300000000000002</v>
      </c>
      <c r="E125" s="6"/>
    </row>
    <row r="126" spans="1:7" x14ac:dyDescent="0.25">
      <c r="A126" s="3"/>
      <c r="B126" s="3"/>
      <c r="C126" s="6" t="s">
        <v>46</v>
      </c>
      <c r="D126" s="14">
        <v>7.98</v>
      </c>
      <c r="E126" s="6"/>
    </row>
    <row r="127" spans="1:7" x14ac:dyDescent="0.25">
      <c r="A127" s="3"/>
      <c r="B127" s="3"/>
      <c r="C127" s="6" t="s">
        <v>183</v>
      </c>
      <c r="D127" s="14">
        <v>4.96</v>
      </c>
      <c r="E127" s="6"/>
    </row>
    <row r="128" spans="1:7" x14ac:dyDescent="0.25">
      <c r="A128" s="3"/>
      <c r="B128" s="3"/>
      <c r="C128" s="7" t="s">
        <v>36</v>
      </c>
      <c r="D128" s="13">
        <f>SUM(D125:D127)</f>
        <v>15.370000000000001</v>
      </c>
      <c r="E128" s="6"/>
    </row>
    <row r="129" spans="1:5" x14ac:dyDescent="0.25">
      <c r="A129" s="3"/>
      <c r="B129" s="3"/>
      <c r="C129" s="7"/>
      <c r="D129" s="13"/>
      <c r="E129" s="6"/>
    </row>
    <row r="130" spans="1:5" x14ac:dyDescent="0.25">
      <c r="A130" s="3"/>
      <c r="B130" s="3"/>
      <c r="C130" s="7" t="s">
        <v>112</v>
      </c>
      <c r="D130" s="13"/>
      <c r="E130" s="6"/>
    </row>
    <row r="131" spans="1:5" x14ac:dyDescent="0.25">
      <c r="A131" s="3"/>
      <c r="B131" s="3"/>
      <c r="C131" s="7" t="s">
        <v>110</v>
      </c>
      <c r="D131" s="13"/>
      <c r="E131" s="6"/>
    </row>
    <row r="132" spans="1:5" x14ac:dyDescent="0.25">
      <c r="A132" s="3"/>
      <c r="B132" s="3"/>
      <c r="C132" s="7" t="s">
        <v>37</v>
      </c>
      <c r="D132" s="10"/>
      <c r="E132" s="6"/>
    </row>
    <row r="133" spans="1:5" x14ac:dyDescent="0.25">
      <c r="A133" s="3"/>
      <c r="B133" s="3"/>
      <c r="C133" s="6" t="s">
        <v>185</v>
      </c>
      <c r="D133" s="14">
        <v>36.64</v>
      </c>
    </row>
    <row r="134" spans="1:5" x14ac:dyDescent="0.25">
      <c r="A134" s="3"/>
      <c r="B134" s="3"/>
      <c r="C134" s="6" t="s">
        <v>186</v>
      </c>
      <c r="D134" s="14">
        <v>17.850000000000001</v>
      </c>
      <c r="E134" s="6"/>
    </row>
    <row r="135" spans="1:5" x14ac:dyDescent="0.25">
      <c r="A135" s="3"/>
      <c r="B135" s="3"/>
      <c r="C135" s="6" t="s">
        <v>187</v>
      </c>
      <c r="D135" s="14">
        <v>14.17</v>
      </c>
    </row>
    <row r="136" spans="1:5" x14ac:dyDescent="0.25">
      <c r="A136" s="3"/>
      <c r="B136" s="3"/>
      <c r="C136" s="6" t="s">
        <v>188</v>
      </c>
      <c r="D136" s="14">
        <v>19.3</v>
      </c>
    </row>
    <row r="137" spans="1:5" x14ac:dyDescent="0.25">
      <c r="A137" s="3"/>
      <c r="B137" s="3"/>
      <c r="C137" s="7" t="s">
        <v>113</v>
      </c>
      <c r="D137" s="11">
        <f>SUM(D133:D136)</f>
        <v>87.96</v>
      </c>
      <c r="E137" s="6"/>
    </row>
    <row r="138" spans="1:5" x14ac:dyDescent="0.25">
      <c r="A138" s="3"/>
      <c r="B138" s="3"/>
      <c r="C138" s="7"/>
      <c r="D138" s="11"/>
      <c r="E138" s="6"/>
    </row>
    <row r="139" spans="1:5" x14ac:dyDescent="0.25">
      <c r="A139" s="3"/>
      <c r="B139" s="3"/>
      <c r="C139" s="7" t="s">
        <v>114</v>
      </c>
      <c r="E139" s="6"/>
    </row>
    <row r="140" spans="1:5" x14ac:dyDescent="0.25">
      <c r="A140" s="3"/>
      <c r="B140" s="3"/>
      <c r="C140" s="6" t="s">
        <v>115</v>
      </c>
      <c r="D140" s="14">
        <v>0</v>
      </c>
      <c r="E140" s="6"/>
    </row>
    <row r="141" spans="1:5" x14ac:dyDescent="0.25">
      <c r="A141" s="3"/>
      <c r="B141" s="3"/>
      <c r="C141" s="7" t="s">
        <v>116</v>
      </c>
      <c r="D141" s="11">
        <f>SUM(D140)</f>
        <v>0</v>
      </c>
      <c r="E141" s="6"/>
    </row>
    <row r="142" spans="1:5" x14ac:dyDescent="0.25">
      <c r="A142" s="3"/>
      <c r="B142" s="3"/>
      <c r="C142" s="7"/>
      <c r="E142" s="6"/>
    </row>
    <row r="143" spans="1:5" x14ac:dyDescent="0.25">
      <c r="A143" s="3"/>
      <c r="B143" s="3"/>
      <c r="C143" s="7" t="s">
        <v>38</v>
      </c>
      <c r="D143" s="16">
        <f>D10+D29+D111+D120+D128+D137+D141</f>
        <v>2657.9578261289003</v>
      </c>
      <c r="E143" s="6"/>
    </row>
    <row r="144" spans="1:5" x14ac:dyDescent="0.25">
      <c r="A144" s="3"/>
      <c r="B144" s="3"/>
      <c r="C144" s="7" t="s">
        <v>117</v>
      </c>
      <c r="E144" s="6"/>
    </row>
    <row r="145" spans="1:5" x14ac:dyDescent="0.25">
      <c r="A145" s="3"/>
      <c r="B145" s="3"/>
      <c r="C145" s="6" t="s">
        <v>189</v>
      </c>
      <c r="D145" s="30">
        <v>0</v>
      </c>
      <c r="E145" s="6"/>
    </row>
    <row r="146" spans="1:5" x14ac:dyDescent="0.25">
      <c r="A146" s="3"/>
      <c r="B146" s="3"/>
      <c r="C146" s="7" t="s">
        <v>118</v>
      </c>
      <c r="D146" s="30">
        <f>SUM(D145)</f>
        <v>0</v>
      </c>
      <c r="E146" s="6"/>
    </row>
    <row r="147" spans="1:5" x14ac:dyDescent="0.25">
      <c r="A147" s="3"/>
      <c r="B147" s="3"/>
      <c r="C147" s="7" t="s">
        <v>119</v>
      </c>
      <c r="D147" s="16">
        <f>'מאוחד '!D25</f>
        <v>2394130</v>
      </c>
      <c r="E147" s="6"/>
    </row>
    <row r="148" spans="1:5" x14ac:dyDescent="0.25">
      <c r="A148" s="44" t="s">
        <v>212</v>
      </c>
      <c r="B148" s="44"/>
      <c r="C148" s="44"/>
      <c r="D148" s="44"/>
      <c r="E148" s="6"/>
    </row>
    <row r="149" spans="1:5" x14ac:dyDescent="0.25">
      <c r="C149" s="6"/>
      <c r="E149" s="6"/>
    </row>
    <row r="150" spans="1:5" x14ac:dyDescent="0.25">
      <c r="C150" s="6"/>
      <c r="E150" s="6"/>
    </row>
    <row r="151" spans="1:5" x14ac:dyDescent="0.25">
      <c r="C151" s="6"/>
      <c r="E151" s="6"/>
    </row>
    <row r="152" spans="1:5" x14ac:dyDescent="0.25">
      <c r="C152" s="6"/>
      <c r="E152" s="6"/>
    </row>
    <row r="153" spans="1:5" x14ac:dyDescent="0.25">
      <c r="C153" s="6"/>
      <c r="E153" s="6"/>
    </row>
    <row r="154" spans="1:5" x14ac:dyDescent="0.25">
      <c r="C154" s="6"/>
      <c r="E154" s="6"/>
    </row>
    <row r="155" spans="1:5" x14ac:dyDescent="0.25">
      <c r="C155" s="6"/>
      <c r="E155" s="6"/>
    </row>
    <row r="156" spans="1:5" x14ac:dyDescent="0.25">
      <c r="C156" s="6"/>
      <c r="E156" s="6"/>
    </row>
    <row r="157" spans="1:5" x14ac:dyDescent="0.25">
      <c r="C157" s="6"/>
      <c r="E157" s="6"/>
    </row>
    <row r="158" spans="1:5" x14ac:dyDescent="0.25">
      <c r="C158" s="6"/>
      <c r="E158" s="6"/>
    </row>
    <row r="159" spans="1:5" x14ac:dyDescent="0.25">
      <c r="C159" s="6"/>
      <c r="E159" s="6"/>
    </row>
    <row r="160" spans="1:5" x14ac:dyDescent="0.25">
      <c r="C160" s="6"/>
      <c r="E160" s="6"/>
    </row>
    <row r="161" spans="3:7" x14ac:dyDescent="0.25">
      <c r="C161" s="6"/>
      <c r="E161" s="6"/>
    </row>
    <row r="162" spans="3:7" x14ac:dyDescent="0.25">
      <c r="C162" s="6"/>
      <c r="E162" s="6"/>
    </row>
    <row r="163" spans="3:7" x14ac:dyDescent="0.25">
      <c r="C163" s="6"/>
      <c r="E163" s="6"/>
    </row>
    <row r="164" spans="3:7" x14ac:dyDescent="0.25">
      <c r="C164" s="6"/>
      <c r="E164" s="6"/>
    </row>
    <row r="165" spans="3:7" x14ac:dyDescent="0.25">
      <c r="C165" s="6"/>
      <c r="E165" s="6"/>
    </row>
    <row r="166" spans="3:7" x14ac:dyDescent="0.25">
      <c r="C166" s="6"/>
      <c r="E166" s="7"/>
      <c r="F166" s="3"/>
      <c r="G166" s="3"/>
    </row>
    <row r="167" spans="3:7" x14ac:dyDescent="0.25">
      <c r="C167" s="6"/>
      <c r="E167" s="7"/>
      <c r="F167" s="3"/>
      <c r="G167" s="3"/>
    </row>
    <row r="168" spans="3:7" x14ac:dyDescent="0.25">
      <c r="C168" s="6"/>
      <c r="E168" s="7"/>
      <c r="F168" s="3"/>
      <c r="G168" s="3"/>
    </row>
    <row r="169" spans="3:7" x14ac:dyDescent="0.25">
      <c r="C169" s="6"/>
      <c r="E169" s="7"/>
      <c r="F169" s="16"/>
      <c r="G169" s="3"/>
    </row>
    <row r="170" spans="3:7" x14ac:dyDescent="0.25">
      <c r="C170" s="6"/>
    </row>
    <row r="171" spans="3:7" x14ac:dyDescent="0.25">
      <c r="C171" s="6"/>
    </row>
    <row r="172" spans="3:7" x14ac:dyDescent="0.25">
      <c r="C172" s="6"/>
    </row>
    <row r="173" spans="3:7" x14ac:dyDescent="0.25">
      <c r="C173" s="6"/>
    </row>
    <row r="174" spans="3:7" x14ac:dyDescent="0.25">
      <c r="C174" s="6"/>
    </row>
    <row r="175" spans="3:7" x14ac:dyDescent="0.25">
      <c r="C175" s="6"/>
    </row>
    <row r="176" spans="3:7" x14ac:dyDescent="0.25">
      <c r="C176" s="6"/>
    </row>
    <row r="177" spans="3:4" x14ac:dyDescent="0.25">
      <c r="C177" s="6"/>
    </row>
    <row r="178" spans="3:4" x14ac:dyDescent="0.25">
      <c r="C178" s="6"/>
    </row>
    <row r="179" spans="3:4" x14ac:dyDescent="0.25">
      <c r="C179" s="6"/>
    </row>
    <row r="180" spans="3:4" x14ac:dyDescent="0.25">
      <c r="C180" s="6"/>
    </row>
    <row r="181" spans="3:4" x14ac:dyDescent="0.25">
      <c r="C181" s="6"/>
    </row>
    <row r="182" spans="3:4" x14ac:dyDescent="0.25">
      <c r="C182" s="6"/>
    </row>
    <row r="183" spans="3:4" x14ac:dyDescent="0.25">
      <c r="C183" s="6"/>
    </row>
    <row r="184" spans="3:4" x14ac:dyDescent="0.25">
      <c r="C184" s="6"/>
    </row>
    <row r="185" spans="3:4" x14ac:dyDescent="0.25">
      <c r="C185" s="6"/>
    </row>
    <row r="186" spans="3:4" x14ac:dyDescent="0.25">
      <c r="C186" s="6"/>
    </row>
    <row r="187" spans="3:4" x14ac:dyDescent="0.25">
      <c r="C187" s="7"/>
      <c r="D187" s="3"/>
    </row>
  </sheetData>
  <mergeCells count="2">
    <mergeCell ref="B1:H1"/>
    <mergeCell ref="A148:D148"/>
  </mergeCells>
  <conditionalFormatting sqref="C42:C44">
    <cfRule type="duplicateValues" dxfId="15" priority="1" stopIfTrue="1"/>
  </conditionalFormatting>
  <conditionalFormatting sqref="C45:C110">
    <cfRule type="duplicateValues" dxfId="14" priority="38" stopIfTrue="1"/>
  </conditionalFormatting>
  <conditionalFormatting sqref="C149:C173">
    <cfRule type="duplicateValues" dxfId="13" priority="35" stopIfTrue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2</vt:i4>
      </vt:variant>
    </vt:vector>
  </HeadingPairs>
  <TitlesOfParts>
    <vt:vector size="8" baseType="lpstr">
      <vt:lpstr>מאוחד </vt:lpstr>
      <vt:lpstr>כללי</vt:lpstr>
      <vt:lpstr>אגח</vt:lpstr>
      <vt:lpstr>מניות</vt:lpstr>
      <vt:lpstr>פרוט עמלות והוצאות</vt:lpstr>
      <vt:lpstr>פרוט עמלות ניהול חיצוני</vt:lpstr>
      <vt:lpstr>'מאוחד '!WPrint_Area_W</vt:lpstr>
      <vt:lpstr>'פרוט עמלות ניהול חיצוני'!WPrint_Area_W</vt:lpstr>
    </vt:vector>
  </TitlesOfParts>
  <Company>Poalim Sahar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בת שבע אזולאי</cp:lastModifiedBy>
  <cp:lastPrinted>2018-02-05T12:38:40Z</cp:lastPrinted>
  <dcterms:created xsi:type="dcterms:W3CDTF">2017-08-03T06:46:24Z</dcterms:created>
  <dcterms:modified xsi:type="dcterms:W3CDTF">2024-06-10T09:01:39Z</dcterms:modified>
</cp:coreProperties>
</file>