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omid\Desktop\אתר אקדמאים\מסמכים נגישים\"/>
    </mc:Choice>
  </mc:AlternateContent>
  <xr:revisionPtr revIDLastSave="0" documentId="8_{4B405C33-2CE8-427B-A0C8-4093FF7260EF}" xr6:coauthVersionLast="36" xr6:coauthVersionMax="36" xr10:uidLastSave="{00000000-0000-0000-0000-000000000000}"/>
  <bookViews>
    <workbookView xWindow="0" yWindow="0" windowWidth="28800" windowHeight="12255" activeTab="1" xr2:uid="{00000000-000D-0000-FFFF-FFFF00000000}"/>
  </bookViews>
  <sheets>
    <sheet name="מדיניות צפויה" sheetId="1" r:id="rId1"/>
    <sheet name="מחושב" sheetId="2" r:id="rId2"/>
  </sheets>
  <definedNames>
    <definedName name="_xlnm.Print_Area" localSheetId="0">'מדיניות צפויה'!$A$1:$J$31</definedName>
  </definedNames>
  <calcPr calcId="191029"/>
</workbook>
</file>

<file path=xl/calcChain.xml><?xml version="1.0" encoding="utf-8"?>
<calcChain xmlns="http://schemas.openxmlformats.org/spreadsheetml/2006/main">
  <c r="C12" i="1" l="1"/>
  <c r="L6" i="2"/>
  <c r="M6" i="2"/>
  <c r="L7" i="2"/>
  <c r="M7" i="2"/>
  <c r="M8" i="2"/>
  <c r="L9" i="2"/>
  <c r="M9" i="2"/>
  <c r="L11" i="2"/>
  <c r="M11" i="2"/>
  <c r="M5" i="2"/>
  <c r="L5" i="2"/>
  <c r="F6" i="2"/>
  <c r="F7" i="2"/>
  <c r="F8" i="2"/>
  <c r="F9" i="2"/>
  <c r="F11" i="2"/>
  <c r="F5" i="2"/>
  <c r="E6" i="2"/>
  <c r="E7" i="2"/>
  <c r="E9" i="2"/>
  <c r="E11" i="2"/>
  <c r="E5" i="2"/>
  <c r="J10" i="2"/>
  <c r="C10" i="2"/>
  <c r="F10" i="2" s="1"/>
  <c r="C17" i="2"/>
  <c r="D14" i="2" s="1"/>
  <c r="D17" i="2" l="1"/>
  <c r="D15" i="2"/>
  <c r="D16" i="2"/>
  <c r="E15" i="2" l="1"/>
  <c r="Q7" i="2" l="1"/>
  <c r="Q5" i="2"/>
  <c r="Q8" i="2"/>
  <c r="T8" i="2" s="1"/>
  <c r="Q9" i="2"/>
  <c r="Q11" i="2"/>
  <c r="Q6" i="2"/>
  <c r="Q10" i="2"/>
  <c r="S6" i="2" l="1"/>
  <c r="T6" i="2"/>
  <c r="S11" i="2"/>
  <c r="T11" i="2"/>
  <c r="S9" i="2"/>
  <c r="T9" i="2"/>
  <c r="S5" i="2"/>
  <c r="T5" i="2"/>
  <c r="T7" i="2"/>
  <c r="S7" i="2"/>
</calcChain>
</file>

<file path=xl/sharedStrings.xml><?xml version="1.0" encoding="utf-8"?>
<sst xmlns="http://schemas.openxmlformats.org/spreadsheetml/2006/main" count="179" uniqueCount="78">
  <si>
    <t>אפיק השקעה</t>
  </si>
  <si>
    <t xml:space="preserve">טווח </t>
  </si>
  <si>
    <t>צפוי לשנת</t>
  </si>
  <si>
    <t>סטייה</t>
  </si>
  <si>
    <t>+/-6%</t>
  </si>
  <si>
    <t>+/-5%</t>
  </si>
  <si>
    <t>סה"כ</t>
  </si>
  <si>
    <t>אג"ח ממשלתי</t>
  </si>
  <si>
    <t>עו"ש , פק"מ , פר"י</t>
  </si>
  <si>
    <t>מדיניות השקעה</t>
  </si>
  <si>
    <t>קרן השתלמות אקדמאים מסלול מניות  מס' מס הכנסה 1452</t>
  </si>
  <si>
    <t>קרן השתלמות אקדמאים מסלול אג"ח  מס' מס הכנסה 1451</t>
  </si>
  <si>
    <t>מניות</t>
  </si>
  <si>
    <t>אג"ח קונצרני</t>
  </si>
  <si>
    <t>אחר ( קרנות נדל"ן , קרנות הון , הון סיכון , קרנות PE ,קרנות גידור )</t>
  </si>
  <si>
    <t>קרן השתלמות אקדמאים מסלול כללי  מס' מס הכנסה 288</t>
  </si>
  <si>
    <t>מדד מק"מ</t>
  </si>
  <si>
    <t>שיעור גבולות החשיפה הצפויה</t>
  </si>
  <si>
    <t>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במישרין, בנגזרים, בתעודות סל, בקרנות נאמנות או בקרנות השקעה. יתרת הנכסים תושקע בכפוף להוראות הדין, ובכפוף לשיקול דעתה של ועדת ההשקעות.</t>
  </si>
  <si>
    <t>נכסי המסלול יהיו חשופים למניות בארץ ובחו"ל: בשיעור חשיפה שלא יפחת מ-75% ולא יעלה על 120% מנכסי המסלול. חשיפה לנכסים כאמור תושג באמצעות השקעה במישרין, בנגזרים, בתעודות סל, בקרנות נאמנות או בקרנות השקעה. יתרת הנכסים תושקע בכפוף להוראות הדין, ובכפוף לשיקול דעתה של ועדת ההשקעות.</t>
  </si>
  <si>
    <t>דולר 80%
אירו 20%</t>
  </si>
  <si>
    <t xml:space="preserve">מדדי ממשלתי 2-5 27.5%
שקלי ממשלתי 2-5 27.5%
תל בונד 60 20%
תל בונד שקלי 20%
מזומן- 5%
</t>
  </si>
  <si>
    <t>המלצה למדד ייחוס 2021</t>
  </si>
  <si>
    <t>ת"א 125- 47.5%
MSCI ALL COUNTRIES  -47.5% 
מזומן-5%</t>
  </si>
  <si>
    <t>חשיפה בפועל</t>
  </si>
  <si>
    <t>MSCI AC 100%</t>
  </si>
  <si>
    <t>ת"א 90 - 20% 
 MSCI ALL COUNTRIES - 65%
CSI 300 - 15%</t>
  </si>
  <si>
    <t xml:space="preserve">תל בונד 60 - 80%  
תל בונד שקלי 50 - 20%
</t>
  </si>
  <si>
    <r>
      <t>חשיפה למט"ח</t>
    </r>
    <r>
      <rPr>
        <b/>
        <sz val="12"/>
        <rFont val="Arial"/>
        <family val="2"/>
      </rPr>
      <t xml:space="preserve"> </t>
    </r>
  </si>
  <si>
    <t>מדד ייחוס</t>
  </si>
  <si>
    <t xml:space="preserve">שיעור חשיפה </t>
  </si>
  <si>
    <t xml:space="preserve">לשנת </t>
  </si>
  <si>
    <t>ממשלתי שקלי 2-5 60%, ממשלתי צמוד 2-5 40%</t>
  </si>
  <si>
    <t>מדיניות מור</t>
  </si>
  <si>
    <t>מדיניות אי בי אי/אינפיניטי</t>
  </si>
  <si>
    <t>מדיניות כוללת</t>
  </si>
  <si>
    <t xml:space="preserve">מור </t>
  </si>
  <si>
    <t>איביאי</t>
  </si>
  <si>
    <t>אינפיניטי</t>
  </si>
  <si>
    <t>אלפי ₪</t>
  </si>
  <si>
    <t xml:space="preserve">אחוזים </t>
  </si>
  <si>
    <t>מור ואי בי אי ביחד</t>
  </si>
  <si>
    <t xml:space="preserve">מינימום </t>
  </si>
  <si>
    <t>מקסימום</t>
  </si>
  <si>
    <t xml:space="preserve">מקסימום </t>
  </si>
  <si>
    <t>6%</t>
  </si>
  <si>
    <t>5%</t>
  </si>
  <si>
    <t xml:space="preserve">ת"א 125 - 30% 
 MSCI ALL COUNTRIES - 70%
</t>
  </si>
  <si>
    <t>ממשלתי שקלי 2-5 50%, ממשלתי צמוד 2-5 50%</t>
  </si>
  <si>
    <t>תל בונד 60 - 80%  
תל בונד שקלי 50 - 20%</t>
  </si>
  <si>
    <t>דולר 90%
אירו 10%</t>
  </si>
  <si>
    <t xml:space="preserve">MSCI AC 100%
</t>
  </si>
  <si>
    <t>25%-35%</t>
  </si>
  <si>
    <t>16%-28%</t>
  </si>
  <si>
    <t>0%-7%</t>
  </si>
  <si>
    <t>4%-14%</t>
  </si>
  <si>
    <t>10%-22%</t>
  </si>
  <si>
    <t>36%-48%</t>
  </si>
  <si>
    <t>תא ריק</t>
  </si>
  <si>
    <t xml:space="preserve">                                                                                 אושר בדירקטוריון 11.10.201</t>
  </si>
  <si>
    <t>סוף מסמך</t>
  </si>
  <si>
    <t>חשיפה בפועל
31/12/2021</t>
  </si>
  <si>
    <t>שיעור חשיפה
צפוי לשנת
2021</t>
  </si>
  <si>
    <t>טווח
סטייה</t>
  </si>
  <si>
    <t>שיעור גבולות החשיפה הצפוי
צפוי לשנת
2021</t>
  </si>
  <si>
    <t>מדד ייחוס
לשנת 
2021</t>
  </si>
  <si>
    <t>שיעור חשיפה 
צפוי לשנת 
2021</t>
  </si>
  <si>
    <t>טווח 
סטייה</t>
  </si>
  <si>
    <t>שיעור גבולות החשיפה הצפויה
צפוי לשנת
מינימום</t>
  </si>
  <si>
    <t>שיעור גבולות החשיפה הצפויה 
צפוי לשנת 
מקסימום</t>
  </si>
  <si>
    <t>שיעור חשיפה 
צפוי לשנת
2021</t>
  </si>
  <si>
    <t>שיעור גבולות החשיפה הצפויה
צפוי לשנת 2021
מינימום</t>
  </si>
  <si>
    <t>שיעור גבולות החשיפה הצפויה
צפוי לשנת 2021
מקסימום</t>
  </si>
  <si>
    <t>שיעור גבולות החשיפה הצפויה 
צפוי לשנת 2021
מקסימום</t>
  </si>
  <si>
    <t>מדד ייחוס
לשנת
2021</t>
  </si>
  <si>
    <t>המלצה למדד ייחוס
לשנת
2021</t>
  </si>
  <si>
    <t>עמודה2</t>
  </si>
  <si>
    <t>הנתון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</si>
</sst>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16" x14ac:knownFonts="1">
    <font>
      <sz val="10"/>
      <name val="Arial"/>
      <charset val="177"/>
    </font>
    <font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rgb="FFCC99FF"/>
      <name val="Arial"/>
      <family val="2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u/>
      <sz val="12"/>
      <name val="Arial"/>
      <family val="2"/>
      <charset val="177"/>
      <scheme val="minor"/>
    </font>
    <font>
      <sz val="10"/>
      <color theme="0"/>
      <name val="Arial"/>
      <family val="2"/>
    </font>
    <font>
      <sz val="20"/>
      <name val="Arial"/>
      <family val="2"/>
      <scheme val="minor"/>
    </font>
    <font>
      <sz val="10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</cellStyleXfs>
  <cellXfs count="83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5" fillId="0" borderId="0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9" fontId="6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2" borderId="3" xfId="0" applyFont="1" applyFill="1" applyBorder="1" applyAlignment="1">
      <alignment horizontal="center" vertical="center"/>
    </xf>
    <xf numFmtId="9" fontId="5" fillId="0" borderId="8" xfId="0" applyNumberFormat="1" applyFont="1" applyFill="1" applyBorder="1" applyAlignment="1">
      <alignment horizontal="center" vertical="center" wrapText="1"/>
    </xf>
    <xf numFmtId="9" fontId="5" fillId="0" borderId="9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3" fillId="0" borderId="0" xfId="0" applyFont="1"/>
    <xf numFmtId="9" fontId="8" fillId="0" borderId="2" xfId="0" applyNumberFormat="1" applyFont="1" applyFill="1" applyBorder="1" applyAlignment="1">
      <alignment horizontal="center" vertical="center" wrapText="1"/>
    </xf>
    <xf numFmtId="10" fontId="0" fillId="3" borderId="0" xfId="0" applyNumberFormat="1" applyFill="1" applyAlignment="1">
      <alignment horizontal="center" vertical="center"/>
    </xf>
    <xf numFmtId="0" fontId="13" fillId="0" borderId="0" xfId="0" applyFont="1" applyAlignment="1"/>
    <xf numFmtId="10" fontId="15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2" fillId="0" borderId="0" xfId="5" applyFont="1" applyBorder="1" applyAlignment="1">
      <alignment horizontal="center" vertical="center"/>
    </xf>
    <xf numFmtId="9" fontId="7" fillId="0" borderId="17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0" fontId="12" fillId="0" borderId="0" xfId="6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10" fontId="8" fillId="0" borderId="0" xfId="0" applyNumberFormat="1" applyFont="1" applyFill="1" applyBorder="1" applyAlignment="1">
      <alignment horizontal="center" vertical="center" wrapText="1"/>
    </xf>
    <xf numFmtId="0" fontId="14" fillId="0" borderId="0" xfId="6" applyFont="1" applyBorder="1" applyAlignment="1">
      <alignment horizontal="center"/>
    </xf>
    <xf numFmtId="0" fontId="14" fillId="0" borderId="0" xfId="5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9" xfId="6" applyFont="1" applyBorder="1" applyAlignment="1">
      <alignment horizontal="center"/>
    </xf>
    <xf numFmtId="0" fontId="14" fillId="0" borderId="15" xfId="6" applyFont="1" applyBorder="1" applyAlignment="1">
      <alignment horizontal="center"/>
    </xf>
    <xf numFmtId="0" fontId="14" fillId="0" borderId="7" xfId="6" applyFont="1" applyBorder="1" applyAlignment="1">
      <alignment horizontal="center"/>
    </xf>
  </cellXfs>
  <cellStyles count="7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  <cellStyle name="Percent" xfId="4" builtinId="5"/>
    <cellStyle name="כותרת 1" xfId="5" builtinId="16"/>
    <cellStyle name="כותרת 2" xfId="6" builtinId="17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79152</xdr:colOff>
      <xdr:row>0</xdr:row>
      <xdr:rowOff>0</xdr:rowOff>
    </xdr:from>
    <xdr:to>
      <xdr:col>13</xdr:col>
      <xdr:colOff>511969</xdr:colOff>
      <xdr:row>1</xdr:row>
      <xdr:rowOff>112872</xdr:rowOff>
    </xdr:to>
    <xdr:pic>
      <xdr:nvPicPr>
        <xdr:cNvPr id="2" name="תמונה 1" descr="מסמך נגיש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7516888" y="0"/>
          <a:ext cx="432817" cy="4394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A18:B19" totalsRowShown="0" headerRowBorderDxfId="55" tableBorderDxfId="54" totalsRowBorderDxfId="53">
  <autoFilter ref="A18:B19" xr:uid="{00000000-0009-0000-0100-000004000000}"/>
  <tableColumns count="2">
    <tableColumn id="1" xr3:uid="{00000000-0010-0000-0000-000001000000}" name="מדיניות השקעה" dataDxfId="52"/>
    <tableColumn id="2" xr3:uid="{00000000-0010-0000-0000-000002000000}" name="המלצה למדד ייחוס 2021" dataDxfId="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סלול אג&quot;ח מס' הכנסה 145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טבלה2" displayName="טבלה2" ref="A24:B25" totalsRowShown="0" headerRowBorderDxfId="50" tableBorderDxfId="49" totalsRowBorderDxfId="48">
  <autoFilter ref="A24:B25" xr:uid="{00000000-0009-0000-0100-000002000000}"/>
  <tableColumns count="2">
    <tableColumn id="1" xr3:uid="{00000000-0010-0000-0100-000001000000}" name="מדיניות השקעה" dataDxfId="47"/>
    <tableColumn id="2" xr3:uid="{00000000-0010-0000-0100-000002000000}" name="המלצה למדד ייחוס 2021" dataDxfId="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סלול מניות מס' הכנסה 1452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טבלה5" displayName="טבלה5" ref="A5:F13" totalsRowShown="0" headerRowDxfId="45" dataDxfId="43" headerRowBorderDxfId="44" tableBorderDxfId="42" totalsRowBorderDxfId="41">
  <autoFilter ref="A5:F13" xr:uid="{00000000-0009-0000-0100-000005000000}"/>
  <tableColumns count="6">
    <tableColumn id="1" xr3:uid="{00000000-0010-0000-0200-000001000000}" name="אפיק השקעה" dataDxfId="40"/>
    <tableColumn id="2" xr3:uid="{00000000-0010-0000-0200-000002000000}" name="חשיפה בפועל_x000a_31/12/2021" dataDxfId="39"/>
    <tableColumn id="3" xr3:uid="{00000000-0010-0000-0200-000003000000}" name="שיעור חשיפה_x000a_צפוי לשנת_x000a_2021" dataDxfId="38"/>
    <tableColumn id="4" xr3:uid="{00000000-0010-0000-0200-000004000000}" name="טווח_x000a_סטייה" dataDxfId="37"/>
    <tableColumn id="5" xr3:uid="{00000000-0010-0000-0200-000005000000}" name="שיעור גבולות החשיפה הצפוי_x000a_צפוי לשנת_x000a_2021" dataDxfId="36"/>
    <tableColumn id="6" xr3:uid="{00000000-0010-0000-0200-000006000000}" name="מדד ייחוס_x000a_לשנת _x000a_2021" dataDxfId="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ן השתלמות אקדמאים מסלול כללי מס' מס הכנסה 288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טבלה3" displayName="טבלה3" ref="A2:F11" totalsRowShown="0" headerRowDxfId="34" dataDxfId="32" headerRowBorderDxfId="33" tableBorderDxfId="31" totalsRowBorderDxfId="30">
  <autoFilter ref="A2:F11" xr:uid="{00000000-0009-0000-0100-000003000000}"/>
  <tableColumns count="6">
    <tableColumn id="1" xr3:uid="{00000000-0010-0000-0300-000001000000}" name="אפיק השקעה" dataDxfId="29"/>
    <tableColumn id="2" xr3:uid="{00000000-0010-0000-0300-000002000000}" name="חשיפה בפועל" dataDxfId="28"/>
    <tableColumn id="3" xr3:uid="{00000000-0010-0000-0300-000003000000}" name="שיעור חשיפה _x000a_צפוי לשנת _x000a_2021" dataDxfId="27"/>
    <tableColumn id="4" xr3:uid="{00000000-0010-0000-0300-000004000000}" name="טווח _x000a_סטייה" dataDxfId="26"/>
    <tableColumn id="5" xr3:uid="{00000000-0010-0000-0300-000005000000}" name="שיעור גבולות החשיפה הצפויה_x000a_צפוי לשנת_x000a_מינימום" dataDxfId="25"/>
    <tableColumn id="6" xr3:uid="{00000000-0010-0000-0300-000006000000}" name="שיעור גבולות החשיפה הצפויה _x000a_צפוי לשנת _x000a_מקסימום" dataDxfId="24">
      <calculatedColumnFormula>+C3+D3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דיניות מור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טבלה6" displayName="טבלה6" ref="H2:M11" totalsRowShown="0" headerRowDxfId="23" dataDxfId="21" headerRowBorderDxfId="22" tableBorderDxfId="20" totalsRowBorderDxfId="19">
  <autoFilter ref="H2:M11" xr:uid="{00000000-0009-0000-0100-000006000000}"/>
  <tableColumns count="6">
    <tableColumn id="1" xr3:uid="{00000000-0010-0000-0400-000001000000}" name="אפיק השקעה" dataDxfId="18"/>
    <tableColumn id="2" xr3:uid="{00000000-0010-0000-0400-000002000000}" name="חשיפה בפועל" dataDxfId="17"/>
    <tableColumn id="3" xr3:uid="{00000000-0010-0000-0400-000003000000}" name="שיעור חשיפה _x000a_צפוי לשנת_x000a_2021" dataDxfId="16"/>
    <tableColumn id="4" xr3:uid="{00000000-0010-0000-0400-000004000000}" name="טווח _x000a_סטייה" dataDxfId="15"/>
    <tableColumn id="5" xr3:uid="{00000000-0010-0000-0400-000005000000}" name="שיעור גבולות החשיפה הצפויה_x000a_צפוי לשנת 2021_x000a_מינימום" dataDxfId="14"/>
    <tableColumn id="6" xr3:uid="{00000000-0010-0000-0400-000006000000}" name="שיעור גבולות החשיפה הצפויה_x000a_צפוי לשנת 2021_x000a_מקסימום" dataDxfId="13">
      <calculatedColumnFormula>+J3+K3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דיניות א' ב' אי/אינפיניטי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טבלה7" displayName="טבלה7" ref="O2:V11" totalsRowShown="0" dataDxfId="12" tableBorderDxfId="11">
  <autoFilter ref="O2:V11" xr:uid="{00000000-0009-0000-0100-000007000000}"/>
  <tableColumns count="8">
    <tableColumn id="1" xr3:uid="{00000000-0010-0000-0500-000001000000}" name="אפיק השקעה" dataDxfId="10"/>
    <tableColumn id="2" xr3:uid="{00000000-0010-0000-0500-000002000000}" name="חשיפה בפועל" dataDxfId="9"/>
    <tableColumn id="3" xr3:uid="{00000000-0010-0000-0500-000003000000}" name="שיעור חשיפה _x000a_צפוי לשנת_x000a_2021" dataDxfId="8">
      <calculatedColumnFormula>+MROUND($E$15*J3+$D$14*C3,0.01)</calculatedColumnFormula>
    </tableColumn>
    <tableColumn id="4" xr3:uid="{00000000-0010-0000-0500-000004000000}" name="טווח _x000a_סטייה" dataDxfId="7"/>
    <tableColumn id="5" xr3:uid="{00000000-0010-0000-0500-000005000000}" name="שיעור גבולות החשיפה הצפויה_x000a_צפוי לשנת 2021_x000a_מינימום" dataDxfId="6"/>
    <tableColumn id="6" xr3:uid="{00000000-0010-0000-0500-000006000000}" name="שיעור גבולות החשיפה הצפויה _x000a_צפוי לשנת 2021_x000a_מקסימום" dataDxfId="5"/>
    <tableColumn id="7" xr3:uid="{00000000-0010-0000-0500-000007000000}" name="מדד ייחוס_x000a_לשנת_x000a_2021" dataDxfId="4"/>
    <tableColumn id="8" xr3:uid="{00000000-0010-0000-0500-000008000000}" name="המלצה למדד ייחוס_x000a_לשנת_x000a_2021" dataDxfId="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דיניות כוללת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טבלה9" displayName="טבלה9" ref="A13:E17" totalsRowShown="0">
  <autoFilter ref="A13:E17" xr:uid="{00000000-0009-0000-0100-000009000000}"/>
  <tableColumns count="5">
    <tableColumn id="1" xr3:uid="{00000000-0010-0000-0600-000001000000}" name="הנתון" dataDxfId="2"/>
    <tableColumn id="2" xr3:uid="{00000000-0010-0000-0600-000002000000}" name="עמודה2"/>
    <tableColumn id="3" xr3:uid="{00000000-0010-0000-0600-000003000000}" name="אלפי ₪" dataDxfId="1" dataCellStyle="Comma"/>
    <tableColumn id="4" xr3:uid="{00000000-0010-0000-0600-000004000000}" name="אחוזים " dataDxfId="0" dataCellStyle="Percent">
      <calculatedColumnFormula>+C14/$C$17</calculatedColumnFormula>
    </tableColumn>
    <tableColumn id="5" xr3:uid="{00000000-0010-0000-0600-000005000000}" name="מור ואי בי אי ביחד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תונים כספיים על החברות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rightToLeft="1" zoomScale="85" zoomScaleNormal="85" zoomScaleSheetLayoutView="115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A29" sqref="A29"/>
    </sheetView>
  </sheetViews>
  <sheetFormatPr defaultRowHeight="15" x14ac:dyDescent="0.2"/>
  <cols>
    <col min="1" max="1" width="51.7109375" style="3" bestFit="1" customWidth="1"/>
    <col min="2" max="2" width="33.85546875" style="3" customWidth="1"/>
    <col min="3" max="3" width="16.85546875" style="3" customWidth="1"/>
    <col min="4" max="4" width="16.42578125" style="3" customWidth="1"/>
    <col min="5" max="5" width="32.28515625" style="3" customWidth="1"/>
    <col min="6" max="6" width="32.85546875" style="3" customWidth="1"/>
    <col min="7" max="7" width="9.7109375" style="3" customWidth="1"/>
    <col min="8" max="8" width="9.7109375" style="4" customWidth="1"/>
    <col min="9" max="20" width="9.7109375" style="3" customWidth="1"/>
    <col min="21" max="16384" width="9.140625" style="3"/>
  </cols>
  <sheetData>
    <row r="1" spans="1:9" hidden="1" x14ac:dyDescent="0.2">
      <c r="A1" s="70"/>
      <c r="B1" s="70"/>
      <c r="C1" s="70"/>
      <c r="D1" s="70"/>
      <c r="E1" s="70"/>
      <c r="F1" s="70"/>
    </row>
    <row r="2" spans="1:9" ht="39.950000000000003" customHeight="1" x14ac:dyDescent="0.2">
      <c r="A2" s="71" t="s">
        <v>15</v>
      </c>
      <c r="B2" s="71"/>
      <c r="C2" s="71"/>
      <c r="D2" s="71"/>
      <c r="E2" s="71"/>
      <c r="F2" s="71"/>
      <c r="G2" s="2"/>
    </row>
    <row r="3" spans="1:9" hidden="1" x14ac:dyDescent="0.2">
      <c r="B3" s="5"/>
      <c r="C3" s="5"/>
      <c r="D3" s="5"/>
    </row>
    <row r="4" spans="1:9" ht="15.75" hidden="1" x14ac:dyDescent="0.2">
      <c r="A4" s="22" t="s">
        <v>0</v>
      </c>
      <c r="B4" s="22" t="s">
        <v>24</v>
      </c>
      <c r="C4" s="22" t="s">
        <v>30</v>
      </c>
      <c r="D4" s="22" t="s">
        <v>1</v>
      </c>
      <c r="E4" s="22" t="s">
        <v>17</v>
      </c>
      <c r="F4" s="22" t="s">
        <v>29</v>
      </c>
      <c r="H4" s="3"/>
    </row>
    <row r="5" spans="1:9" ht="47.25" x14ac:dyDescent="0.2">
      <c r="A5" s="57" t="s">
        <v>0</v>
      </c>
      <c r="B5" s="29" t="s">
        <v>61</v>
      </c>
      <c r="C5" s="29" t="s">
        <v>62</v>
      </c>
      <c r="D5" s="29" t="s">
        <v>63</v>
      </c>
      <c r="E5" s="29" t="s">
        <v>64</v>
      </c>
      <c r="F5" s="30" t="s">
        <v>65</v>
      </c>
      <c r="H5" s="3"/>
    </row>
    <row r="6" spans="1:9" ht="15.75" hidden="1" x14ac:dyDescent="0.2">
      <c r="A6" s="39" t="s">
        <v>58</v>
      </c>
      <c r="B6" s="15">
        <v>44196</v>
      </c>
      <c r="C6" s="7">
        <v>2021</v>
      </c>
      <c r="D6" s="40" t="s">
        <v>58</v>
      </c>
      <c r="E6" s="7">
        <v>2021</v>
      </c>
      <c r="F6" s="21">
        <v>2021</v>
      </c>
      <c r="H6" s="3"/>
    </row>
    <row r="7" spans="1:9" ht="135" customHeight="1" x14ac:dyDescent="0.2">
      <c r="A7" s="23" t="s">
        <v>12</v>
      </c>
      <c r="B7" s="12">
        <v>0.40600000000000003</v>
      </c>
      <c r="C7" s="9">
        <v>0.42</v>
      </c>
      <c r="D7" s="8" t="s">
        <v>4</v>
      </c>
      <c r="E7" s="13" t="s">
        <v>57</v>
      </c>
      <c r="F7" s="26" t="s">
        <v>26</v>
      </c>
      <c r="H7" s="3"/>
    </row>
    <row r="8" spans="1:9" ht="76.5" customHeight="1" x14ac:dyDescent="0.2">
      <c r="A8" s="24" t="s">
        <v>7</v>
      </c>
      <c r="B8" s="12">
        <v>0.26100000000000001</v>
      </c>
      <c r="C8" s="13">
        <v>0.3</v>
      </c>
      <c r="D8" s="8" t="s">
        <v>5</v>
      </c>
      <c r="E8" s="13" t="s">
        <v>52</v>
      </c>
      <c r="F8" s="27" t="s">
        <v>32</v>
      </c>
      <c r="H8" s="3"/>
    </row>
    <row r="9" spans="1:9" ht="76.5" customHeight="1" x14ac:dyDescent="0.2">
      <c r="A9" s="23" t="s">
        <v>13</v>
      </c>
      <c r="B9" s="12">
        <v>0.26600000000000001</v>
      </c>
      <c r="C9" s="13">
        <v>0.22</v>
      </c>
      <c r="D9" s="8" t="s">
        <v>4</v>
      </c>
      <c r="E9" s="13" t="s">
        <v>53</v>
      </c>
      <c r="F9" s="26" t="s">
        <v>27</v>
      </c>
      <c r="H9" s="3"/>
      <c r="I9" s="5"/>
    </row>
    <row r="10" spans="1:9" ht="76.5" customHeight="1" x14ac:dyDescent="0.2">
      <c r="A10" s="23" t="s">
        <v>14</v>
      </c>
      <c r="B10" s="12">
        <v>1.6E-2</v>
      </c>
      <c r="C10" s="13">
        <v>0.02</v>
      </c>
      <c r="D10" s="8" t="s">
        <v>5</v>
      </c>
      <c r="E10" s="13" t="s">
        <v>54</v>
      </c>
      <c r="F10" s="26" t="s">
        <v>51</v>
      </c>
      <c r="H10" s="3"/>
      <c r="I10" s="5"/>
    </row>
    <row r="11" spans="1:9" ht="76.5" customHeight="1" x14ac:dyDescent="0.2">
      <c r="A11" s="23" t="s">
        <v>8</v>
      </c>
      <c r="B11" s="12">
        <v>4.9000000000000002E-2</v>
      </c>
      <c r="C11" s="13">
        <v>0.09</v>
      </c>
      <c r="D11" s="8" t="s">
        <v>5</v>
      </c>
      <c r="E11" s="13" t="s">
        <v>55</v>
      </c>
      <c r="F11" s="26" t="s">
        <v>16</v>
      </c>
      <c r="H11" s="3"/>
      <c r="I11" s="5"/>
    </row>
    <row r="12" spans="1:9" ht="76.5" customHeight="1" x14ac:dyDescent="0.2">
      <c r="A12" s="25" t="s">
        <v>6</v>
      </c>
      <c r="B12" s="36" t="s">
        <v>58</v>
      </c>
      <c r="C12" s="12">
        <f>SUM(C7:C11)</f>
        <v>1.05</v>
      </c>
      <c r="D12" s="37" t="s">
        <v>58</v>
      </c>
      <c r="E12" s="36" t="s">
        <v>58</v>
      </c>
      <c r="F12" s="38" t="s">
        <v>58</v>
      </c>
      <c r="H12" s="3"/>
    </row>
    <row r="13" spans="1:9" ht="76.5" customHeight="1" x14ac:dyDescent="0.2">
      <c r="A13" s="31" t="s">
        <v>28</v>
      </c>
      <c r="B13" s="32">
        <v>0.187</v>
      </c>
      <c r="C13" s="33">
        <v>0.16</v>
      </c>
      <c r="D13" s="34" t="s">
        <v>4</v>
      </c>
      <c r="E13" s="33" t="s">
        <v>56</v>
      </c>
      <c r="F13" s="35" t="s">
        <v>20</v>
      </c>
      <c r="H13" s="3"/>
    </row>
    <row r="14" spans="1:9" hidden="1" x14ac:dyDescent="0.2">
      <c r="A14" s="70"/>
      <c r="B14" s="70"/>
      <c r="C14" s="70"/>
      <c r="D14" s="70"/>
      <c r="E14" s="70"/>
      <c r="F14" s="70"/>
      <c r="G14" s="6"/>
    </row>
    <row r="15" spans="1:9" hidden="1" x14ac:dyDescent="0.2">
      <c r="B15" s="2"/>
    </row>
    <row r="16" spans="1:9" ht="50.1" customHeight="1" thickBot="1" x14ac:dyDescent="0.25">
      <c r="A16" s="74" t="s">
        <v>11</v>
      </c>
      <c r="B16" s="74"/>
      <c r="C16" s="74"/>
      <c r="D16" s="74"/>
      <c r="E16" s="74"/>
      <c r="F16" s="74"/>
      <c r="G16" s="2"/>
      <c r="H16" s="41"/>
    </row>
    <row r="17" spans="1:8" ht="15.75" hidden="1" thickBot="1" x14ac:dyDescent="0.25"/>
    <row r="18" spans="1:8" ht="39" customHeight="1" thickBot="1" x14ac:dyDescent="0.25">
      <c r="A18" s="42" t="s">
        <v>9</v>
      </c>
      <c r="B18" s="45" t="s">
        <v>22</v>
      </c>
      <c r="C18" s="72" t="s">
        <v>58</v>
      </c>
      <c r="D18" s="73"/>
      <c r="E18" s="73"/>
      <c r="F18" s="73"/>
      <c r="H18" s="3"/>
    </row>
    <row r="19" spans="1:8" ht="153.75" customHeight="1" thickBot="1" x14ac:dyDescent="0.25">
      <c r="A19" s="43" t="s">
        <v>18</v>
      </c>
      <c r="B19" s="44" t="s">
        <v>21</v>
      </c>
      <c r="C19" s="72"/>
      <c r="D19" s="73"/>
      <c r="E19" s="73"/>
      <c r="F19" s="73"/>
      <c r="H19" s="3"/>
    </row>
    <row r="20" spans="1:8" hidden="1" x14ac:dyDescent="0.2">
      <c r="H20" s="3"/>
    </row>
    <row r="21" spans="1:8" hidden="1" x14ac:dyDescent="0.2">
      <c r="B21" s="2"/>
      <c r="H21" s="3"/>
    </row>
    <row r="22" spans="1:8" ht="50.1" customHeight="1" thickBot="1" x14ac:dyDescent="0.25">
      <c r="A22" s="74" t="s">
        <v>10</v>
      </c>
      <c r="B22" s="74"/>
      <c r="C22" s="74"/>
      <c r="D22" s="74"/>
      <c r="E22" s="74"/>
      <c r="F22" s="74"/>
      <c r="H22" s="3"/>
    </row>
    <row r="23" spans="1:8" ht="16.5" hidden="1" thickBot="1" x14ac:dyDescent="0.25">
      <c r="C23" s="1"/>
      <c r="D23" s="1"/>
      <c r="E23" s="2"/>
      <c r="H23" s="3"/>
    </row>
    <row r="24" spans="1:8" ht="26.25" customHeight="1" thickBot="1" x14ac:dyDescent="0.25">
      <c r="A24" s="42" t="s">
        <v>9</v>
      </c>
      <c r="B24" s="45" t="s">
        <v>22</v>
      </c>
      <c r="C24" s="72" t="s">
        <v>58</v>
      </c>
      <c r="D24" s="73"/>
      <c r="E24" s="73"/>
      <c r="F24" s="73"/>
      <c r="H24" s="3"/>
    </row>
    <row r="25" spans="1:8" ht="102.75" customHeight="1" thickBot="1" x14ac:dyDescent="0.25">
      <c r="A25" s="43" t="s">
        <v>19</v>
      </c>
      <c r="B25" s="44" t="s">
        <v>23</v>
      </c>
      <c r="C25" s="72"/>
      <c r="D25" s="73"/>
      <c r="E25" s="73"/>
      <c r="F25" s="73"/>
      <c r="H25" s="3"/>
    </row>
    <row r="26" spans="1:8" ht="15.75" hidden="1" x14ac:dyDescent="0.2">
      <c r="C26" s="1"/>
      <c r="D26" s="1"/>
      <c r="E26" s="2"/>
      <c r="F26" s="2"/>
      <c r="G26" s="2"/>
    </row>
    <row r="27" spans="1:8" s="46" customFormat="1" ht="31.5" customHeight="1" x14ac:dyDescent="0.25">
      <c r="A27" s="68" t="s">
        <v>59</v>
      </c>
      <c r="B27" s="68"/>
      <c r="C27" s="68"/>
      <c r="D27" s="68"/>
      <c r="E27" s="68"/>
      <c r="F27" s="68"/>
      <c r="H27" s="47"/>
    </row>
    <row r="28" spans="1:8" x14ac:dyDescent="0.2">
      <c r="A28" s="69" t="s">
        <v>60</v>
      </c>
      <c r="B28" s="69"/>
      <c r="C28" s="69"/>
      <c r="D28" s="69"/>
      <c r="E28" s="69"/>
      <c r="F28" s="69"/>
    </row>
    <row r="31" spans="1:8" ht="15.75" x14ac:dyDescent="0.2">
      <c r="B31" s="11"/>
      <c r="C31" s="11"/>
      <c r="D31" s="11"/>
    </row>
  </sheetData>
  <mergeCells count="9">
    <mergeCell ref="A27:F27"/>
    <mergeCell ref="A28:F28"/>
    <mergeCell ref="A1:F1"/>
    <mergeCell ref="A2:F2"/>
    <mergeCell ref="A14:F14"/>
    <mergeCell ref="C18:F19"/>
    <mergeCell ref="A16:F16"/>
    <mergeCell ref="A22:F22"/>
    <mergeCell ref="C24:F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8"/>
  <sheetViews>
    <sheetView rightToLeft="1" tabSelected="1" topLeftCell="A11" zoomScale="70" zoomScaleNormal="70" workbookViewId="0">
      <selection activeCell="A18" sqref="A18:V18"/>
    </sheetView>
  </sheetViews>
  <sheetFormatPr defaultRowHeight="12.75" x14ac:dyDescent="0.2"/>
  <cols>
    <col min="1" max="1" width="24.140625" customWidth="1"/>
    <col min="2" max="2" width="13.42578125" hidden="1" customWidth="1"/>
    <col min="3" max="3" width="28.7109375" customWidth="1"/>
    <col min="4" max="4" width="21.28515625" customWidth="1"/>
    <col min="5" max="5" width="31.28515625" customWidth="1"/>
    <col min="6" max="6" width="32.28515625" bestFit="1" customWidth="1"/>
    <col min="8" max="8" width="23.28515625" customWidth="1"/>
    <col min="9" max="9" width="13.140625" hidden="1" customWidth="1"/>
    <col min="10" max="10" width="16.42578125" customWidth="1"/>
    <col min="11" max="11" width="19.140625" customWidth="1"/>
    <col min="12" max="13" width="17.28515625" bestFit="1" customWidth="1"/>
    <col min="15" max="15" width="19.140625" customWidth="1"/>
    <col min="16" max="16" width="22.28515625" hidden="1" customWidth="1"/>
    <col min="17" max="17" width="11.28515625" customWidth="1"/>
    <col min="18" max="18" width="15.140625" customWidth="1"/>
    <col min="19" max="20" width="22.140625" customWidth="1"/>
    <col min="21" max="21" width="21.140625" customWidth="1"/>
    <col min="22" max="22" width="17.85546875" customWidth="1"/>
  </cols>
  <sheetData>
    <row r="1" spans="1:22" ht="25.5" x14ac:dyDescent="0.35">
      <c r="A1" s="78" t="s">
        <v>33</v>
      </c>
      <c r="B1" s="78"/>
      <c r="C1" s="78"/>
      <c r="D1" s="78"/>
      <c r="E1" s="78"/>
      <c r="F1" s="78"/>
      <c r="G1" s="79" t="s">
        <v>58</v>
      </c>
      <c r="H1" s="77" t="s">
        <v>34</v>
      </c>
      <c r="I1" s="77"/>
      <c r="J1" s="77"/>
      <c r="K1" s="77"/>
      <c r="L1" s="77"/>
      <c r="M1" s="77"/>
      <c r="N1" s="79" t="s">
        <v>58</v>
      </c>
      <c r="O1" s="80" t="s">
        <v>35</v>
      </c>
      <c r="P1" s="81"/>
      <c r="Q1" s="81"/>
      <c r="R1" s="81"/>
      <c r="S1" s="81"/>
      <c r="T1" s="81"/>
      <c r="U1" s="81"/>
      <c r="V1" s="82"/>
    </row>
    <row r="2" spans="1:22" ht="63" x14ac:dyDescent="0.2">
      <c r="A2" s="28" t="s">
        <v>0</v>
      </c>
      <c r="B2" s="29" t="s">
        <v>24</v>
      </c>
      <c r="C2" s="29" t="s">
        <v>66</v>
      </c>
      <c r="D2" s="29" t="s">
        <v>67</v>
      </c>
      <c r="E2" s="29" t="s">
        <v>68</v>
      </c>
      <c r="F2" s="30" t="s">
        <v>69</v>
      </c>
      <c r="G2" s="79"/>
      <c r="H2" s="28" t="s">
        <v>0</v>
      </c>
      <c r="I2" s="29" t="s">
        <v>24</v>
      </c>
      <c r="J2" s="29" t="s">
        <v>70</v>
      </c>
      <c r="K2" s="29" t="s">
        <v>67</v>
      </c>
      <c r="L2" s="58" t="s">
        <v>71</v>
      </c>
      <c r="M2" s="59" t="s">
        <v>72</v>
      </c>
      <c r="N2" s="79"/>
      <c r="O2" s="28" t="s">
        <v>0</v>
      </c>
      <c r="P2" s="29" t="s">
        <v>24</v>
      </c>
      <c r="Q2" s="29" t="s">
        <v>70</v>
      </c>
      <c r="R2" s="29" t="s">
        <v>67</v>
      </c>
      <c r="S2" s="59" t="s">
        <v>71</v>
      </c>
      <c r="T2" s="60" t="s">
        <v>73</v>
      </c>
      <c r="U2" s="29" t="s">
        <v>74</v>
      </c>
      <c r="V2" s="61" t="s">
        <v>75</v>
      </c>
    </row>
    <row r="3" spans="1:22" ht="15.75" hidden="1" x14ac:dyDescent="0.2">
      <c r="A3" s="51" t="s">
        <v>58</v>
      </c>
      <c r="B3" s="52" t="s">
        <v>58</v>
      </c>
      <c r="C3" s="22" t="s">
        <v>2</v>
      </c>
      <c r="D3" s="22" t="s">
        <v>3</v>
      </c>
      <c r="E3" s="22" t="s">
        <v>2</v>
      </c>
      <c r="F3" s="53" t="s">
        <v>58</v>
      </c>
      <c r="G3" s="79"/>
      <c r="H3" s="48"/>
      <c r="I3" s="7"/>
      <c r="J3" s="7" t="s">
        <v>2</v>
      </c>
      <c r="K3" s="7" t="s">
        <v>3</v>
      </c>
      <c r="L3" s="7" t="s">
        <v>2</v>
      </c>
      <c r="M3" s="21"/>
      <c r="N3" s="79"/>
      <c r="O3" s="48"/>
      <c r="P3" s="7"/>
      <c r="Q3" s="7" t="s">
        <v>2</v>
      </c>
      <c r="R3" s="7" t="s">
        <v>3</v>
      </c>
      <c r="S3" s="7" t="s">
        <v>2</v>
      </c>
      <c r="T3" s="7">
        <v>2021</v>
      </c>
      <c r="U3" s="7" t="s">
        <v>31</v>
      </c>
      <c r="V3" s="21" t="s">
        <v>31</v>
      </c>
    </row>
    <row r="4" spans="1:22" ht="15.75" hidden="1" x14ac:dyDescent="0.2">
      <c r="A4" s="51" t="s">
        <v>58</v>
      </c>
      <c r="B4" s="15">
        <v>44196</v>
      </c>
      <c r="C4" s="22">
        <v>2021</v>
      </c>
      <c r="D4" s="52" t="s">
        <v>58</v>
      </c>
      <c r="E4" s="22" t="s">
        <v>42</v>
      </c>
      <c r="F4" s="21" t="s">
        <v>44</v>
      </c>
      <c r="G4" s="79"/>
      <c r="H4" s="48"/>
      <c r="I4" s="15">
        <v>44196</v>
      </c>
      <c r="J4" s="7">
        <v>2021</v>
      </c>
      <c r="K4" s="7"/>
      <c r="L4" s="7" t="s">
        <v>42</v>
      </c>
      <c r="M4" s="21" t="s">
        <v>43</v>
      </c>
      <c r="N4" s="79"/>
      <c r="O4" s="48"/>
      <c r="P4" s="15">
        <v>44196</v>
      </c>
      <c r="Q4" s="7">
        <v>2021</v>
      </c>
      <c r="R4" s="7"/>
      <c r="S4" s="7" t="s">
        <v>42</v>
      </c>
      <c r="T4" s="7" t="s">
        <v>43</v>
      </c>
      <c r="U4" s="7">
        <v>2021</v>
      </c>
      <c r="V4" s="21">
        <v>2021</v>
      </c>
    </row>
    <row r="5" spans="1:22" ht="94.5" customHeight="1" x14ac:dyDescent="0.2">
      <c r="A5" s="23" t="s">
        <v>12</v>
      </c>
      <c r="B5" s="12">
        <v>0.40600000000000003</v>
      </c>
      <c r="C5" s="9">
        <v>0.42</v>
      </c>
      <c r="D5" s="9" t="s">
        <v>45</v>
      </c>
      <c r="E5" s="9">
        <f>+C5-D5</f>
        <v>0.36</v>
      </c>
      <c r="F5" s="27">
        <f>+C5+D5</f>
        <v>0.48</v>
      </c>
      <c r="G5" s="79"/>
      <c r="H5" s="23" t="s">
        <v>12</v>
      </c>
      <c r="I5" s="12">
        <v>0.40600000000000003</v>
      </c>
      <c r="J5" s="9">
        <v>0.42</v>
      </c>
      <c r="K5" s="9" t="s">
        <v>45</v>
      </c>
      <c r="L5" s="9">
        <f>+J5-K5</f>
        <v>0.36</v>
      </c>
      <c r="M5" s="27">
        <f>+J5+K5</f>
        <v>0.48</v>
      </c>
      <c r="N5" s="79"/>
      <c r="O5" s="23" t="s">
        <v>12</v>
      </c>
      <c r="P5" s="12">
        <v>0.40600000000000003</v>
      </c>
      <c r="Q5" s="9">
        <f t="shared" ref="Q5:Q11" si="0">+MROUND($E$15*J5+$D$14*C5,0.01)</f>
        <v>0.42</v>
      </c>
      <c r="R5" s="9" t="s">
        <v>4</v>
      </c>
      <c r="S5" s="9">
        <f>+Q5-0.06</f>
        <v>0.36</v>
      </c>
      <c r="T5" s="9">
        <f>+Q5+0.06</f>
        <v>0.48</v>
      </c>
      <c r="U5" s="10" t="s">
        <v>26</v>
      </c>
      <c r="V5" s="26" t="s">
        <v>47</v>
      </c>
    </row>
    <row r="6" spans="1:22" ht="62.25" customHeight="1" x14ac:dyDescent="0.2">
      <c r="A6" s="24" t="s">
        <v>7</v>
      </c>
      <c r="B6" s="12">
        <v>0.26100000000000001</v>
      </c>
      <c r="C6" s="9">
        <v>0.33</v>
      </c>
      <c r="D6" s="9" t="s">
        <v>46</v>
      </c>
      <c r="E6" s="9">
        <f t="shared" ref="E6:E11" si="1">+C6-D6</f>
        <v>0.28000000000000003</v>
      </c>
      <c r="F6" s="27">
        <f t="shared" ref="F6:F11" si="2">+C6+D6</f>
        <v>0.38</v>
      </c>
      <c r="G6" s="79"/>
      <c r="H6" s="24" t="s">
        <v>7</v>
      </c>
      <c r="I6" s="12">
        <v>0.26100000000000001</v>
      </c>
      <c r="J6" s="9">
        <v>0.28000000000000003</v>
      </c>
      <c r="K6" s="9" t="s">
        <v>46</v>
      </c>
      <c r="L6" s="9">
        <f t="shared" ref="L6:L11" si="3">+J6-K6</f>
        <v>0.23000000000000004</v>
      </c>
      <c r="M6" s="27">
        <f t="shared" ref="M6:M11" si="4">+J6+K6</f>
        <v>0.33</v>
      </c>
      <c r="N6" s="79"/>
      <c r="O6" s="24" t="s">
        <v>7</v>
      </c>
      <c r="P6" s="12">
        <v>0.26100000000000001</v>
      </c>
      <c r="Q6" s="9">
        <f t="shared" si="0"/>
        <v>0.3</v>
      </c>
      <c r="R6" s="9" t="s">
        <v>5</v>
      </c>
      <c r="S6" s="9">
        <f>+Q6-0.05</f>
        <v>0.25</v>
      </c>
      <c r="T6" s="9">
        <f>+Q6+0.05</f>
        <v>0.35</v>
      </c>
      <c r="U6" s="9" t="s">
        <v>32</v>
      </c>
      <c r="V6" s="27" t="s">
        <v>48</v>
      </c>
    </row>
    <row r="7" spans="1:22" ht="81.75" customHeight="1" x14ac:dyDescent="0.2">
      <c r="A7" s="23" t="s">
        <v>13</v>
      </c>
      <c r="B7" s="12">
        <v>0.26600000000000001</v>
      </c>
      <c r="C7" s="9">
        <v>0.22</v>
      </c>
      <c r="D7" s="9" t="s">
        <v>45</v>
      </c>
      <c r="E7" s="9">
        <f t="shared" si="1"/>
        <v>0.16</v>
      </c>
      <c r="F7" s="27">
        <f t="shared" si="2"/>
        <v>0.28000000000000003</v>
      </c>
      <c r="G7" s="79"/>
      <c r="H7" s="23" t="s">
        <v>13</v>
      </c>
      <c r="I7" s="12">
        <v>0.26600000000000001</v>
      </c>
      <c r="J7" s="9">
        <v>0.22</v>
      </c>
      <c r="K7" s="9" t="s">
        <v>45</v>
      </c>
      <c r="L7" s="9">
        <f t="shared" si="3"/>
        <v>0.16</v>
      </c>
      <c r="M7" s="27">
        <f t="shared" si="4"/>
        <v>0.28000000000000003</v>
      </c>
      <c r="N7" s="79"/>
      <c r="O7" s="23" t="s">
        <v>13</v>
      </c>
      <c r="P7" s="12">
        <v>0.26600000000000001</v>
      </c>
      <c r="Q7" s="9">
        <f t="shared" si="0"/>
        <v>0.22</v>
      </c>
      <c r="R7" s="9" t="s">
        <v>4</v>
      </c>
      <c r="S7" s="9">
        <f>+Q7-0.06</f>
        <v>0.16</v>
      </c>
      <c r="T7" s="9">
        <f>+Q7+0.06</f>
        <v>0.28000000000000003</v>
      </c>
      <c r="U7" s="10" t="s">
        <v>49</v>
      </c>
      <c r="V7" s="26" t="s">
        <v>49</v>
      </c>
    </row>
    <row r="8" spans="1:22" ht="63" customHeight="1" x14ac:dyDescent="0.2">
      <c r="A8" s="23" t="s">
        <v>14</v>
      </c>
      <c r="B8" s="12">
        <v>1.6E-2</v>
      </c>
      <c r="C8" s="9">
        <v>0.02</v>
      </c>
      <c r="D8" s="9" t="s">
        <v>46</v>
      </c>
      <c r="E8" s="9">
        <v>0</v>
      </c>
      <c r="F8" s="27">
        <f t="shared" si="2"/>
        <v>7.0000000000000007E-2</v>
      </c>
      <c r="G8" s="79"/>
      <c r="H8" s="23" t="s">
        <v>14</v>
      </c>
      <c r="I8" s="12">
        <v>1.6E-2</v>
      </c>
      <c r="J8" s="9">
        <v>0.02</v>
      </c>
      <c r="K8" s="9" t="s">
        <v>46</v>
      </c>
      <c r="L8" s="9">
        <v>0</v>
      </c>
      <c r="M8" s="27">
        <f t="shared" si="4"/>
        <v>7.0000000000000007E-2</v>
      </c>
      <c r="N8" s="79"/>
      <c r="O8" s="23" t="s">
        <v>14</v>
      </c>
      <c r="P8" s="12">
        <v>1.6E-2</v>
      </c>
      <c r="Q8" s="9">
        <f t="shared" si="0"/>
        <v>0.02</v>
      </c>
      <c r="R8" s="9" t="s">
        <v>5</v>
      </c>
      <c r="S8" s="9">
        <v>0</v>
      </c>
      <c r="T8" s="9">
        <f>+Q8+0.05</f>
        <v>7.0000000000000007E-2</v>
      </c>
      <c r="U8" s="14" t="s">
        <v>25</v>
      </c>
      <c r="V8" s="62" t="s">
        <v>25</v>
      </c>
    </row>
    <row r="9" spans="1:22" ht="32.25" customHeight="1" x14ac:dyDescent="0.2">
      <c r="A9" s="23" t="s">
        <v>8</v>
      </c>
      <c r="B9" s="12">
        <v>4.9000000000000002E-2</v>
      </c>
      <c r="C9" s="9">
        <v>0.14000000000000001</v>
      </c>
      <c r="D9" s="9" t="s">
        <v>46</v>
      </c>
      <c r="E9" s="9">
        <f t="shared" si="1"/>
        <v>9.0000000000000011E-2</v>
      </c>
      <c r="F9" s="27">
        <f t="shared" si="2"/>
        <v>0.19</v>
      </c>
      <c r="G9" s="79"/>
      <c r="H9" s="23" t="s">
        <v>8</v>
      </c>
      <c r="I9" s="12">
        <v>4.9000000000000002E-2</v>
      </c>
      <c r="J9" s="9">
        <v>0.06</v>
      </c>
      <c r="K9" s="9" t="s">
        <v>46</v>
      </c>
      <c r="L9" s="9">
        <f t="shared" si="3"/>
        <v>9.999999999999995E-3</v>
      </c>
      <c r="M9" s="27">
        <f t="shared" si="4"/>
        <v>0.11</v>
      </c>
      <c r="N9" s="79"/>
      <c r="O9" s="23" t="s">
        <v>8</v>
      </c>
      <c r="P9" s="12">
        <v>4.9000000000000002E-2</v>
      </c>
      <c r="Q9" s="9">
        <f t="shared" si="0"/>
        <v>0.09</v>
      </c>
      <c r="R9" s="9" t="s">
        <v>5</v>
      </c>
      <c r="S9" s="9">
        <f>+Q9-0.05</f>
        <v>3.9999999999999994E-2</v>
      </c>
      <c r="T9" s="9">
        <f>+Q9+0.05</f>
        <v>0.14000000000000001</v>
      </c>
      <c r="U9" s="10" t="s">
        <v>16</v>
      </c>
      <c r="V9" s="26" t="s">
        <v>16</v>
      </c>
    </row>
    <row r="10" spans="1:22" ht="27" customHeight="1" x14ac:dyDescent="0.2">
      <c r="A10" s="25" t="s">
        <v>6</v>
      </c>
      <c r="B10" s="36" t="s">
        <v>58</v>
      </c>
      <c r="C10" s="9">
        <f>SUM(C5:C9)</f>
        <v>1.1299999999999999</v>
      </c>
      <c r="D10" s="54">
        <v>0</v>
      </c>
      <c r="E10" s="55">
        <v>0</v>
      </c>
      <c r="F10" s="27">
        <f t="shared" si="2"/>
        <v>1.1299999999999999</v>
      </c>
      <c r="G10" s="79"/>
      <c r="H10" s="25" t="s">
        <v>6</v>
      </c>
      <c r="I10" s="12"/>
      <c r="J10" s="9">
        <f>SUM(J5:J9)</f>
        <v>1</v>
      </c>
      <c r="K10" s="54" t="s">
        <v>58</v>
      </c>
      <c r="L10" s="55" t="s">
        <v>58</v>
      </c>
      <c r="M10" s="64" t="s">
        <v>58</v>
      </c>
      <c r="N10" s="79"/>
      <c r="O10" s="25" t="s">
        <v>6</v>
      </c>
      <c r="P10" s="12"/>
      <c r="Q10" s="9">
        <f t="shared" si="0"/>
        <v>1.04</v>
      </c>
      <c r="R10" s="54" t="s">
        <v>58</v>
      </c>
      <c r="S10" s="54" t="s">
        <v>58</v>
      </c>
      <c r="T10" s="54" t="s">
        <v>58</v>
      </c>
      <c r="U10" s="54" t="s">
        <v>58</v>
      </c>
      <c r="V10" s="54" t="s">
        <v>58</v>
      </c>
    </row>
    <row r="11" spans="1:22" ht="39.75" customHeight="1" x14ac:dyDescent="0.2">
      <c r="A11" s="31" t="s">
        <v>28</v>
      </c>
      <c r="B11" s="32">
        <v>0.187</v>
      </c>
      <c r="C11" s="49">
        <v>0.16</v>
      </c>
      <c r="D11" s="49" t="s">
        <v>45</v>
      </c>
      <c r="E11" s="49">
        <f t="shared" si="1"/>
        <v>0.1</v>
      </c>
      <c r="F11" s="50">
        <f t="shared" si="2"/>
        <v>0.22</v>
      </c>
      <c r="G11" s="79"/>
      <c r="H11" s="31" t="s">
        <v>28</v>
      </c>
      <c r="I11" s="32">
        <v>0.187</v>
      </c>
      <c r="J11" s="49">
        <v>0.16</v>
      </c>
      <c r="K11" s="49" t="s">
        <v>45</v>
      </c>
      <c r="L11" s="49">
        <f t="shared" si="3"/>
        <v>0.1</v>
      </c>
      <c r="M11" s="50">
        <f t="shared" si="4"/>
        <v>0.22</v>
      </c>
      <c r="N11" s="79"/>
      <c r="O11" s="31" t="s">
        <v>28</v>
      </c>
      <c r="P11" s="32">
        <v>0.187</v>
      </c>
      <c r="Q11" s="49">
        <f t="shared" si="0"/>
        <v>0.16</v>
      </c>
      <c r="R11" s="49" t="s">
        <v>4</v>
      </c>
      <c r="S11" s="49">
        <f>+Q11-0.06</f>
        <v>0.1</v>
      </c>
      <c r="T11" s="49">
        <f>+Q11+0.06</f>
        <v>0.22</v>
      </c>
      <c r="U11" s="56" t="s">
        <v>20</v>
      </c>
      <c r="V11" s="35" t="s">
        <v>50</v>
      </c>
    </row>
    <row r="12" spans="1:22" hidden="1" x14ac:dyDescent="0.2"/>
    <row r="13" spans="1:22" ht="30" customHeight="1" x14ac:dyDescent="0.2">
      <c r="A13" s="63" t="s">
        <v>77</v>
      </c>
      <c r="B13" t="s">
        <v>76</v>
      </c>
      <c r="C13" t="s">
        <v>39</v>
      </c>
      <c r="D13" s="18" t="s">
        <v>40</v>
      </c>
      <c r="E13" s="20" t="s">
        <v>41</v>
      </c>
      <c r="F13" s="76" t="s">
        <v>58</v>
      </c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</row>
    <row r="14" spans="1:22" ht="15" x14ac:dyDescent="0.2">
      <c r="A14" s="16" t="s">
        <v>36</v>
      </c>
      <c r="C14" s="17">
        <v>867684</v>
      </c>
      <c r="D14" s="19">
        <f>+C14/$C$17</f>
        <v>0.32333113601733804</v>
      </c>
      <c r="E14" s="66" t="s">
        <v>58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</row>
    <row r="15" spans="1:22" ht="15" x14ac:dyDescent="0.2">
      <c r="A15" s="16" t="s">
        <v>37</v>
      </c>
      <c r="C15" s="17">
        <v>945387</v>
      </c>
      <c r="D15" s="19">
        <f>+C15/$C$17</f>
        <v>0.35228614643813089</v>
      </c>
      <c r="E15" s="65">
        <f>+D15+D16</f>
        <v>0.67666886398266191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pans="1:22" ht="15" x14ac:dyDescent="0.2">
      <c r="A16" s="16" t="s">
        <v>38</v>
      </c>
      <c r="C16" s="17">
        <v>870506</v>
      </c>
      <c r="D16" s="19">
        <f>+C16/$C$17</f>
        <v>0.32438271754453107</v>
      </c>
      <c r="E16" s="67" t="s">
        <v>58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1:22" ht="15" x14ac:dyDescent="0.2">
      <c r="A17" s="16" t="s">
        <v>6</v>
      </c>
      <c r="C17" s="17">
        <f>SUM(C14:C16)</f>
        <v>2683577</v>
      </c>
      <c r="D17" s="19">
        <f>+C17/$C$17</f>
        <v>1</v>
      </c>
      <c r="E17" s="66" t="s">
        <v>58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</row>
    <row r="18" spans="1:22" x14ac:dyDescent="0.2">
      <c r="A18" s="75" t="s">
        <v>60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</sheetData>
  <mergeCells count="7">
    <mergeCell ref="A18:V18"/>
    <mergeCell ref="F13:V17"/>
    <mergeCell ref="H1:M1"/>
    <mergeCell ref="A1:F1"/>
    <mergeCell ref="G1:G11"/>
    <mergeCell ref="N1:N11"/>
    <mergeCell ref="O1:V1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מדיניות צפויה</vt:lpstr>
      <vt:lpstr>מחושב</vt:lpstr>
      <vt:lpstr>'מדיניות צפויה'!WPrint_Area_W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liora</dc:creator>
  <cp:lastModifiedBy>Neomi Davidyan</cp:lastModifiedBy>
  <cp:lastPrinted>2022-05-22T11:20:31Z</cp:lastPrinted>
  <dcterms:created xsi:type="dcterms:W3CDTF">2010-01-25T10:20:01Z</dcterms:created>
  <dcterms:modified xsi:type="dcterms:W3CDTF">2022-07-27T08:31:25Z</dcterms:modified>
</cp:coreProperties>
</file>