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192.11.250\mahar\קרן DROR  A\SOX בדיקות קרן\הוצאות ישירות\2020\Q4 ישירות\"/>
    </mc:Choice>
  </mc:AlternateContent>
  <xr:revisionPtr revIDLastSave="0" documentId="8_{51F7F05F-7C6B-451A-8CD4-18AF66D751C4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נספח 1 - סך התשלומים ששולמו" sheetId="2" r:id="rId1"/>
    <sheet name="נספח 1-כללי" sheetId="3" r:id="rId2"/>
    <sheet name="נספח 1-  אג&quot;ח" sheetId="4" r:id="rId3"/>
    <sheet name="נספח 1- מניות" sheetId="5" r:id="rId4"/>
    <sheet name="נספח 2 - עמלות והוצאות" sheetId="6" r:id="rId5"/>
    <sheet name="נספח 2- כללי" sheetId="7" r:id="rId6"/>
    <sheet name="נספח 2- אג&quot;ח" sheetId="8" r:id="rId7"/>
    <sheet name="נספח 2-מניות" sheetId="9" r:id="rId8"/>
    <sheet name="נספח 3 - עמלות ניהול חיצוני" sheetId="10" r:id="rId9"/>
    <sheet name="נספח 3 - כללי" sheetId="11" r:id="rId10"/>
    <sheet name="נספח 3-אג&quot;ח" sheetId="12" r:id="rId11"/>
    <sheet name="נספח 3 - מניות" sheetId="13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5" i="2" s="1"/>
  <c r="B11" i="6" l="1"/>
  <c r="B10" i="6"/>
  <c r="B14" i="6"/>
  <c r="B250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80" i="10"/>
  <c r="C81" i="10"/>
  <c r="C82" i="10"/>
  <c r="C83" i="10"/>
  <c r="C84" i="10"/>
  <c r="B63" i="10"/>
  <c r="C53" i="10"/>
  <c r="B13" i="7"/>
  <c r="B9" i="7"/>
  <c r="C13" i="7"/>
  <c r="C14" i="7"/>
  <c r="C15" i="7"/>
  <c r="C16" i="7"/>
  <c r="B30" i="7"/>
  <c r="B31" i="6" s="1"/>
  <c r="B10" i="7"/>
  <c r="B194" i="11"/>
  <c r="B33" i="11"/>
  <c r="B17" i="11"/>
  <c r="C152" i="11" l="1"/>
  <c r="C153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B80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B58" i="11"/>
  <c r="B90" i="10"/>
  <c r="C70" i="10"/>
  <c r="C71" i="10"/>
  <c r="C72" i="10"/>
  <c r="C73" i="10"/>
  <c r="C74" i="10"/>
  <c r="C75" i="10"/>
  <c r="C76" i="10"/>
  <c r="C77" i="10"/>
  <c r="C78" i="10"/>
  <c r="C242" i="10"/>
  <c r="C243" i="10"/>
  <c r="C244" i="10"/>
  <c r="C245" i="10"/>
  <c r="C246" i="10"/>
  <c r="C247" i="10"/>
  <c r="C248" i="10"/>
  <c r="C249" i="10"/>
  <c r="C68" i="10"/>
  <c r="C69" i="10"/>
  <c r="C79" i="10"/>
  <c r="C85" i="10"/>
  <c r="C86" i="10"/>
  <c r="C87" i="10"/>
  <c r="C88" i="10"/>
  <c r="C89" i="10"/>
  <c r="C67" i="10"/>
  <c r="B35" i="13" l="1"/>
  <c r="B83" i="13"/>
  <c r="C82" i="13"/>
  <c r="C80" i="13"/>
  <c r="C81" i="13"/>
  <c r="C34" i="13"/>
  <c r="C33" i="13"/>
  <c r="C32" i="13"/>
  <c r="C20" i="9" l="1"/>
  <c r="C9" i="9"/>
  <c r="C6" i="9"/>
  <c r="B11" i="9" l="1"/>
  <c r="B21" i="7"/>
  <c r="B33" i="10" l="1"/>
  <c r="C20" i="10" l="1"/>
  <c r="C250" i="10"/>
  <c r="C135" i="10"/>
  <c r="C136" i="10"/>
  <c r="C137" i="10"/>
  <c r="C138" i="10"/>
  <c r="C139" i="10"/>
  <c r="C140" i="10"/>
  <c r="C169" i="10"/>
  <c r="C170" i="10"/>
  <c r="C171" i="10"/>
  <c r="C172" i="10"/>
  <c r="C173" i="10"/>
  <c r="C174" i="10"/>
  <c r="C175" i="10"/>
  <c r="C176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" i="3"/>
  <c r="C148" i="11"/>
  <c r="B195" i="11"/>
  <c r="C15" i="3"/>
  <c r="C15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74" i="13"/>
  <c r="C75" i="13"/>
  <c r="C76" i="13"/>
  <c r="B84" i="13"/>
  <c r="C84" i="13" s="1"/>
  <c r="C19" i="3"/>
  <c r="D19" i="3" s="1"/>
  <c r="C19" i="4"/>
  <c r="D19" i="4" s="1"/>
  <c r="C22" i="3"/>
  <c r="E22" i="3" s="1"/>
  <c r="C22" i="4"/>
  <c r="C20" i="3"/>
  <c r="D20" i="3" s="1"/>
  <c r="C20" i="4"/>
  <c r="D20" i="4" s="1"/>
  <c r="C6" i="5"/>
  <c r="D6" i="5" s="1"/>
  <c r="C6" i="4"/>
  <c r="E6" i="4" s="1"/>
  <c r="C6" i="3"/>
  <c r="D6" i="3" s="1"/>
  <c r="B6" i="2"/>
  <c r="C9" i="4"/>
  <c r="E9" i="4" s="1"/>
  <c r="B31" i="7"/>
  <c r="C9" i="3" s="1"/>
  <c r="D9" i="3" s="1"/>
  <c r="B9" i="2"/>
  <c r="C17" i="6"/>
  <c r="C15" i="6"/>
  <c r="B7" i="7"/>
  <c r="C11" i="6"/>
  <c r="C14" i="6"/>
  <c r="C12" i="7"/>
  <c r="C17" i="7"/>
  <c r="C27" i="7"/>
  <c r="B28" i="7"/>
  <c r="C28" i="7" s="1"/>
  <c r="C30" i="7"/>
  <c r="B35" i="7"/>
  <c r="C35" i="7" s="1"/>
  <c r="C37" i="7"/>
  <c r="B40" i="7"/>
  <c r="C40" i="7" s="1"/>
  <c r="B44" i="7"/>
  <c r="C44" i="7" s="1"/>
  <c r="B48" i="7"/>
  <c r="C48" i="7" s="1"/>
  <c r="C6" i="7"/>
  <c r="C7" i="7" s="1"/>
  <c r="C50" i="7"/>
  <c r="C30" i="11"/>
  <c r="B40" i="10"/>
  <c r="C40" i="10" s="1"/>
  <c r="B41" i="10"/>
  <c r="C41" i="10" s="1"/>
  <c r="B42" i="10"/>
  <c r="C42" i="10" s="1"/>
  <c r="B51" i="10"/>
  <c r="C51" i="10" s="1"/>
  <c r="C21" i="6"/>
  <c r="C10" i="7"/>
  <c r="B32" i="6"/>
  <c r="C18" i="7"/>
  <c r="B22" i="7"/>
  <c r="C22" i="7" s="1"/>
  <c r="C26" i="7"/>
  <c r="C46" i="7"/>
  <c r="C42" i="7"/>
  <c r="C38" i="7"/>
  <c r="C34" i="7"/>
  <c r="C20" i="7"/>
  <c r="C47" i="7"/>
  <c r="C43" i="7"/>
  <c r="C39" i="7"/>
  <c r="C25" i="7"/>
  <c r="C11" i="7"/>
  <c r="C9" i="7"/>
  <c r="C31" i="11"/>
  <c r="B18" i="10"/>
  <c r="C192" i="11"/>
  <c r="C15" i="11"/>
  <c r="C14" i="11"/>
  <c r="C87" i="11"/>
  <c r="C92" i="11"/>
  <c r="C95" i="11"/>
  <c r="C96" i="11"/>
  <c r="C98" i="11"/>
  <c r="C99" i="11"/>
  <c r="C100" i="11"/>
  <c r="C103" i="11"/>
  <c r="C104" i="11"/>
  <c r="C105" i="11"/>
  <c r="C106" i="11"/>
  <c r="C107" i="11"/>
  <c r="C114" i="11"/>
  <c r="C115" i="11"/>
  <c r="C117" i="11"/>
  <c r="C118" i="11"/>
  <c r="C119" i="11"/>
  <c r="C120" i="11"/>
  <c r="C121" i="11"/>
  <c r="C122" i="11"/>
  <c r="C124" i="11"/>
  <c r="C125" i="11"/>
  <c r="C126" i="11"/>
  <c r="C127" i="11"/>
  <c r="C128" i="11"/>
  <c r="C129" i="11"/>
  <c r="C131" i="11"/>
  <c r="C132" i="11"/>
  <c r="C133" i="11"/>
  <c r="C134" i="11"/>
  <c r="C155" i="11"/>
  <c r="C156" i="11"/>
  <c r="C182" i="11"/>
  <c r="C183" i="11"/>
  <c r="C184" i="11"/>
  <c r="C185" i="11"/>
  <c r="C186" i="11"/>
  <c r="C187" i="11"/>
  <c r="C189" i="11"/>
  <c r="C190" i="11"/>
  <c r="C191" i="11"/>
  <c r="C130" i="11"/>
  <c r="C123" i="11"/>
  <c r="C188" i="11"/>
  <c r="C111" i="11"/>
  <c r="C116" i="11"/>
  <c r="C78" i="11"/>
  <c r="C113" i="11"/>
  <c r="C112" i="11"/>
  <c r="C110" i="11"/>
  <c r="C108" i="11"/>
  <c r="C101" i="11"/>
  <c r="C102" i="11"/>
  <c r="C97" i="11"/>
  <c r="C94" i="11"/>
  <c r="C93" i="11"/>
  <c r="C90" i="11"/>
  <c r="C86" i="11"/>
  <c r="C85" i="11"/>
  <c r="C84" i="11"/>
  <c r="C83" i="11"/>
  <c r="C109" i="11"/>
  <c r="C91" i="11"/>
  <c r="C89" i="11"/>
  <c r="C88" i="11"/>
  <c r="C77" i="13"/>
  <c r="C78" i="13"/>
  <c r="C79" i="13"/>
  <c r="C123" i="10"/>
  <c r="C110" i="10"/>
  <c r="C133" i="10"/>
  <c r="C114" i="10"/>
  <c r="C127" i="10"/>
  <c r="C92" i="10"/>
  <c r="C96" i="10"/>
  <c r="C100" i="10"/>
  <c r="C104" i="10"/>
  <c r="C108" i="10"/>
  <c r="C112" i="10"/>
  <c r="C116" i="10"/>
  <c r="C120" i="10"/>
  <c r="C124" i="10"/>
  <c r="C128" i="10"/>
  <c r="C131" i="10"/>
  <c r="C95" i="10"/>
  <c r="C99" i="10"/>
  <c r="C103" i="10"/>
  <c r="C107" i="10"/>
  <c r="C111" i="10"/>
  <c r="C115" i="10"/>
  <c r="C119" i="10"/>
  <c r="C134" i="10"/>
  <c r="C93" i="10"/>
  <c r="C97" i="10"/>
  <c r="C101" i="10"/>
  <c r="C105" i="10"/>
  <c r="C109" i="10"/>
  <c r="C113" i="10"/>
  <c r="C117" i="10"/>
  <c r="C121" i="10"/>
  <c r="C125" i="10"/>
  <c r="C129" i="10"/>
  <c r="C132" i="10"/>
  <c r="C94" i="10"/>
  <c r="C98" i="10"/>
  <c r="C102" i="10"/>
  <c r="C106" i="10"/>
  <c r="C118" i="10"/>
  <c r="C122" i="10"/>
  <c r="C126" i="10"/>
  <c r="C130" i="10"/>
  <c r="C46" i="10"/>
  <c r="C49" i="10"/>
  <c r="C7" i="10"/>
  <c r="C15" i="10"/>
  <c r="C19" i="10"/>
  <c r="C8" i="10"/>
  <c r="C12" i="10"/>
  <c r="C16" i="10"/>
  <c r="C22" i="10"/>
  <c r="C26" i="10"/>
  <c r="C30" i="10"/>
  <c r="C13" i="10"/>
  <c r="C17" i="10"/>
  <c r="C23" i="10"/>
  <c r="C27" i="10"/>
  <c r="C31" i="10"/>
  <c r="C10" i="10"/>
  <c r="C14" i="10"/>
  <c r="C6" i="10"/>
  <c r="C24" i="10"/>
  <c r="C28" i="10"/>
  <c r="C11" i="10"/>
  <c r="C21" i="10"/>
  <c r="C25" i="10"/>
  <c r="C29" i="10"/>
  <c r="C9" i="10"/>
  <c r="C55" i="10"/>
  <c r="C59" i="10"/>
  <c r="C56" i="10"/>
  <c r="C57" i="10"/>
  <c r="C58" i="10"/>
  <c r="E32" i="3"/>
  <c r="E30" i="3"/>
  <c r="C32" i="5"/>
  <c r="C32" i="4"/>
  <c r="C86" i="13"/>
  <c r="C72" i="13"/>
  <c r="C68" i="13"/>
  <c r="C64" i="13"/>
  <c r="C60" i="13"/>
  <c r="C56" i="13"/>
  <c r="C52" i="13"/>
  <c r="C48" i="13"/>
  <c r="C44" i="13"/>
  <c r="C40" i="13"/>
  <c r="B26" i="13"/>
  <c r="B27" i="13" s="1"/>
  <c r="C27" i="13" s="1"/>
  <c r="C31" i="13"/>
  <c r="C22" i="13"/>
  <c r="C16" i="13"/>
  <c r="C11" i="13"/>
  <c r="B6" i="13"/>
  <c r="C39" i="12"/>
  <c r="C38" i="12"/>
  <c r="C37" i="12"/>
  <c r="C36" i="12"/>
  <c r="C35" i="12"/>
  <c r="B33" i="12"/>
  <c r="C33" i="12" s="1"/>
  <c r="C32" i="12"/>
  <c r="C31" i="12"/>
  <c r="C30" i="12"/>
  <c r="C27" i="12"/>
  <c r="C26" i="12"/>
  <c r="C25" i="12"/>
  <c r="C23" i="12"/>
  <c r="C22" i="12"/>
  <c r="C19" i="12"/>
  <c r="C18" i="12"/>
  <c r="C17" i="12"/>
  <c r="C16" i="12"/>
  <c r="C14" i="12"/>
  <c r="C13" i="12"/>
  <c r="C12" i="12"/>
  <c r="C11" i="12"/>
  <c r="C9" i="12"/>
  <c r="C8" i="12"/>
  <c r="C6" i="12"/>
  <c r="C5" i="12"/>
  <c r="C82" i="11"/>
  <c r="C79" i="11"/>
  <c r="C77" i="11"/>
  <c r="C76" i="11"/>
  <c r="C75" i="11"/>
  <c r="C74" i="11"/>
  <c r="C57" i="11"/>
  <c r="C56" i="11"/>
  <c r="C55" i="11"/>
  <c r="C54" i="11"/>
  <c r="C53" i="11"/>
  <c r="C52" i="11"/>
  <c r="C51" i="11"/>
  <c r="C50" i="11"/>
  <c r="C49" i="11"/>
  <c r="B47" i="11"/>
  <c r="B59" i="11" s="1"/>
  <c r="C59" i="11" s="1"/>
  <c r="C46" i="11"/>
  <c r="B43" i="11"/>
  <c r="C43" i="11" s="1"/>
  <c r="C42" i="11"/>
  <c r="C41" i="11"/>
  <c r="C40" i="11"/>
  <c r="B38" i="11"/>
  <c r="C38" i="11"/>
  <c r="C37" i="11"/>
  <c r="C36" i="11"/>
  <c r="C35" i="11"/>
  <c r="C32" i="11"/>
  <c r="C28" i="11"/>
  <c r="C27" i="11"/>
  <c r="C26" i="11"/>
  <c r="C25" i="11"/>
  <c r="C24" i="11"/>
  <c r="C23" i="11"/>
  <c r="C22" i="11"/>
  <c r="C21" i="11"/>
  <c r="C20" i="11"/>
  <c r="C19" i="11"/>
  <c r="C16" i="11"/>
  <c r="C13" i="11"/>
  <c r="C12" i="11"/>
  <c r="C11" i="11"/>
  <c r="C10" i="11"/>
  <c r="C9" i="11"/>
  <c r="C8" i="11"/>
  <c r="C7" i="11"/>
  <c r="C6" i="11"/>
  <c r="C5" i="11"/>
  <c r="B37" i="10"/>
  <c r="C37" i="10" s="1"/>
  <c r="B36" i="10"/>
  <c r="C36" i="10" s="1"/>
  <c r="B35" i="10"/>
  <c r="C35" i="10" s="1"/>
  <c r="C40" i="9"/>
  <c r="B38" i="9"/>
  <c r="C38" i="9"/>
  <c r="B34" i="9"/>
  <c r="C34" i="9"/>
  <c r="B30" i="9"/>
  <c r="C30" i="9"/>
  <c r="B25" i="9"/>
  <c r="C25" i="9"/>
  <c r="B21" i="9"/>
  <c r="B22" i="9"/>
  <c r="C22" i="9" s="1"/>
  <c r="B18" i="9"/>
  <c r="C18" i="9"/>
  <c r="C15" i="9"/>
  <c r="B7" i="9"/>
  <c r="C7" i="9" s="1"/>
  <c r="C35" i="8"/>
  <c r="B37" i="8"/>
  <c r="C37" i="8" s="1"/>
  <c r="C36" i="8"/>
  <c r="B33" i="8"/>
  <c r="C33" i="8"/>
  <c r="C32" i="8"/>
  <c r="B29" i="8"/>
  <c r="C29" i="8" s="1"/>
  <c r="C28" i="8"/>
  <c r="B24" i="8"/>
  <c r="C24" i="8"/>
  <c r="B20" i="8"/>
  <c r="C20" i="8" s="1"/>
  <c r="B17" i="8"/>
  <c r="C14" i="8"/>
  <c r="B10" i="8"/>
  <c r="C10" i="8" s="1"/>
  <c r="C9" i="8"/>
  <c r="B7" i="8"/>
  <c r="C6" i="8"/>
  <c r="C51" i="6"/>
  <c r="B35" i="6"/>
  <c r="B29" i="6"/>
  <c r="B8" i="6"/>
  <c r="C34" i="5"/>
  <c r="E32" i="5"/>
  <c r="E31" i="5"/>
  <c r="E30" i="5"/>
  <c r="D30" i="5"/>
  <c r="E27" i="5"/>
  <c r="C25" i="5"/>
  <c r="D25" i="5" s="1"/>
  <c r="C24" i="5"/>
  <c r="E22" i="5"/>
  <c r="D22" i="5"/>
  <c r="C21" i="5"/>
  <c r="E21" i="5" s="1"/>
  <c r="E20" i="5"/>
  <c r="D20" i="5"/>
  <c r="C18" i="5"/>
  <c r="D18" i="5" s="1"/>
  <c r="C17" i="5"/>
  <c r="D17" i="5" s="1"/>
  <c r="C16" i="5"/>
  <c r="D16" i="5" s="1"/>
  <c r="E15" i="5"/>
  <c r="D15" i="5"/>
  <c r="C13" i="5"/>
  <c r="D13" i="5" s="1"/>
  <c r="E12" i="5"/>
  <c r="D12" i="5"/>
  <c r="C11" i="5"/>
  <c r="E11" i="5" s="1"/>
  <c r="E9" i="5"/>
  <c r="D9" i="5"/>
  <c r="C8" i="5"/>
  <c r="C7" i="5" s="1"/>
  <c r="C5" i="5"/>
  <c r="E5" i="5" s="1"/>
  <c r="C34" i="4"/>
  <c r="E32" i="4"/>
  <c r="E31" i="4"/>
  <c r="E30" i="4"/>
  <c r="D30" i="4"/>
  <c r="E27" i="4"/>
  <c r="C25" i="4"/>
  <c r="D25" i="4" s="1"/>
  <c r="C24" i="4"/>
  <c r="D24" i="4" s="1"/>
  <c r="C21" i="4"/>
  <c r="D21" i="4" s="1"/>
  <c r="C18" i="4"/>
  <c r="E18" i="4" s="1"/>
  <c r="C17" i="4"/>
  <c r="C16" i="4"/>
  <c r="D16" i="4" s="1"/>
  <c r="C15" i="4"/>
  <c r="E15" i="4" s="1"/>
  <c r="C13" i="4"/>
  <c r="D13" i="4" s="1"/>
  <c r="E12" i="4"/>
  <c r="D12" i="4"/>
  <c r="C11" i="4"/>
  <c r="D11" i="4" s="1"/>
  <c r="D9" i="4"/>
  <c r="C8" i="4"/>
  <c r="E8" i="4" s="1"/>
  <c r="C5" i="4"/>
  <c r="E5" i="4" s="1"/>
  <c r="C34" i="3"/>
  <c r="E31" i="3"/>
  <c r="D30" i="3"/>
  <c r="E27" i="3"/>
  <c r="C25" i="3"/>
  <c r="E25" i="3" s="1"/>
  <c r="C24" i="3"/>
  <c r="D24" i="3" s="1"/>
  <c r="E18" i="3"/>
  <c r="D18" i="3"/>
  <c r="C17" i="3"/>
  <c r="E17" i="3" s="1"/>
  <c r="C13" i="3"/>
  <c r="D13" i="3" s="1"/>
  <c r="E12" i="3"/>
  <c r="D12" i="3"/>
  <c r="C11" i="3"/>
  <c r="C8" i="3"/>
  <c r="E8" i="3" s="1"/>
  <c r="C5" i="3"/>
  <c r="E5" i="3" s="1"/>
  <c r="B32" i="2"/>
  <c r="C31" i="2"/>
  <c r="C28" i="2"/>
  <c r="B26" i="2"/>
  <c r="C26" i="2" s="1"/>
  <c r="B25" i="2"/>
  <c r="C25" i="2" s="1"/>
  <c r="C22" i="2"/>
  <c r="C19" i="2"/>
  <c r="C18" i="2"/>
  <c r="B14" i="2"/>
  <c r="C14" i="2" s="1"/>
  <c r="B13" i="2"/>
  <c r="C13" i="2" s="1"/>
  <c r="B12" i="2"/>
  <c r="C12" i="2" s="1"/>
  <c r="B11" i="2"/>
  <c r="C11" i="2" s="1"/>
  <c r="C6" i="2"/>
  <c r="B11" i="8"/>
  <c r="C7" i="6"/>
  <c r="C8" i="6" s="1"/>
  <c r="C10" i="6"/>
  <c r="C29" i="11"/>
  <c r="C47" i="11"/>
  <c r="C39" i="6"/>
  <c r="C45" i="6"/>
  <c r="C29" i="6"/>
  <c r="C44" i="6"/>
  <c r="C26" i="6"/>
  <c r="C35" i="6"/>
  <c r="C40" i="6"/>
  <c r="C48" i="6"/>
  <c r="C19" i="6"/>
  <c r="C38" i="6"/>
  <c r="C13" i="6"/>
  <c r="C18" i="6"/>
  <c r="C27" i="6"/>
  <c r="B36" i="6"/>
  <c r="C43" i="6"/>
  <c r="C49" i="6"/>
  <c r="C8" i="13"/>
  <c r="C13" i="13"/>
  <c r="C18" i="13"/>
  <c r="C25" i="13"/>
  <c r="C38" i="13"/>
  <c r="C42" i="13"/>
  <c r="C46" i="13"/>
  <c r="C50" i="13"/>
  <c r="C54" i="13"/>
  <c r="C58" i="13"/>
  <c r="C62" i="13"/>
  <c r="C66" i="13"/>
  <c r="C70" i="13"/>
  <c r="C5" i="13"/>
  <c r="C6" i="13" s="1"/>
  <c r="C9" i="13"/>
  <c r="C14" i="13"/>
  <c r="C19" i="13"/>
  <c r="C30" i="13"/>
  <c r="C39" i="13"/>
  <c r="C43" i="13"/>
  <c r="C47" i="13"/>
  <c r="C51" i="13"/>
  <c r="C55" i="13"/>
  <c r="C59" i="13"/>
  <c r="C63" i="13"/>
  <c r="C67" i="13"/>
  <c r="C71" i="13"/>
  <c r="C12" i="13"/>
  <c r="C17" i="13"/>
  <c r="C23" i="13"/>
  <c r="C37" i="13"/>
  <c r="C41" i="13"/>
  <c r="C45" i="13"/>
  <c r="C49" i="13"/>
  <c r="C53" i="13"/>
  <c r="C57" i="13"/>
  <c r="C61" i="13"/>
  <c r="C65" i="13"/>
  <c r="C69" i="13"/>
  <c r="C73" i="13"/>
  <c r="C15" i="8"/>
  <c r="C19" i="8"/>
  <c r="C26" i="8"/>
  <c r="C39" i="8"/>
  <c r="C17" i="9"/>
  <c r="C24" i="9"/>
  <c r="C28" i="9"/>
  <c r="C32" i="9"/>
  <c r="C36" i="9"/>
  <c r="C7" i="8"/>
  <c r="C16" i="8"/>
  <c r="C23" i="8"/>
  <c r="C27" i="8"/>
  <c r="C31" i="8"/>
  <c r="C29" i="9"/>
  <c r="C33" i="9"/>
  <c r="C37" i="9"/>
  <c r="C17" i="8"/>
  <c r="C16" i="9"/>
  <c r="C21" i="9"/>
  <c r="C27" i="9"/>
  <c r="C12" i="6"/>
  <c r="C16" i="6"/>
  <c r="C20" i="6"/>
  <c r="C28" i="6"/>
  <c r="C41" i="6"/>
  <c r="C47" i="6"/>
  <c r="C61" i="10"/>
  <c r="C60" i="10"/>
  <c r="C62" i="10"/>
  <c r="C253" i="10"/>
  <c r="C50" i="10"/>
  <c r="C33" i="10"/>
  <c r="C83" i="13" l="1"/>
  <c r="C80" i="11"/>
  <c r="C58" i="11"/>
  <c r="C35" i="13"/>
  <c r="XFD35" i="13" s="1"/>
  <c r="C149" i="11"/>
  <c r="C193" i="11"/>
  <c r="C21" i="3"/>
  <c r="D21" i="3" s="1"/>
  <c r="E20" i="3"/>
  <c r="D22" i="3"/>
  <c r="C17" i="11"/>
  <c r="E19" i="3"/>
  <c r="C23" i="2"/>
  <c r="B64" i="10"/>
  <c r="C64" i="10" s="1"/>
  <c r="B12" i="9"/>
  <c r="C12" i="9" s="1"/>
  <c r="E24" i="4"/>
  <c r="C23" i="5"/>
  <c r="C36" i="6"/>
  <c r="D8" i="5"/>
  <c r="D5" i="4"/>
  <c r="D18" i="4"/>
  <c r="E8" i="5"/>
  <c r="E13" i="4"/>
  <c r="E19" i="4"/>
  <c r="D15" i="4"/>
  <c r="E25" i="5"/>
  <c r="D11" i="5"/>
  <c r="C26" i="13"/>
  <c r="B85" i="13"/>
  <c r="C85" i="13" s="1"/>
  <c r="C54" i="10"/>
  <c r="B38" i="10"/>
  <c r="C38" i="10" s="1"/>
  <c r="B43" i="10"/>
  <c r="C43" i="10" s="1"/>
  <c r="C90" i="10"/>
  <c r="C19" i="5"/>
  <c r="C28" i="5" s="1"/>
  <c r="D28" i="5" s="1"/>
  <c r="C7" i="3"/>
  <c r="D8" i="3"/>
  <c r="B32" i="7"/>
  <c r="C32" i="7" s="1"/>
  <c r="D17" i="3"/>
  <c r="E16" i="4"/>
  <c r="C7" i="4"/>
  <c r="C10" i="4"/>
  <c r="D22" i="4"/>
  <c r="D5" i="5"/>
  <c r="E22" i="4"/>
  <c r="E17" i="5"/>
  <c r="C10" i="3"/>
  <c r="E16" i="5"/>
  <c r="E25" i="4"/>
  <c r="D5" i="3"/>
  <c r="E11" i="4"/>
  <c r="C10" i="5"/>
  <c r="D11" i="3"/>
  <c r="E20" i="4"/>
  <c r="D25" i="3"/>
  <c r="C28" i="4"/>
  <c r="D28" i="4" s="1"/>
  <c r="E13" i="5"/>
  <c r="C21" i="2"/>
  <c r="C23" i="4"/>
  <c r="C23" i="3"/>
  <c r="D6" i="4"/>
  <c r="C4" i="4"/>
  <c r="B22" i="6"/>
  <c r="B23" i="6" s="1"/>
  <c r="C23" i="6" s="1"/>
  <c r="E6" i="5"/>
  <c r="C63" i="10"/>
  <c r="C18" i="10"/>
  <c r="B21" i="8"/>
  <c r="C21" i="8" s="1"/>
  <c r="C11" i="8"/>
  <c r="E9" i="3"/>
  <c r="C31" i="7"/>
  <c r="B10" i="2"/>
  <c r="C10" i="2" s="1"/>
  <c r="C21" i="7"/>
  <c r="C19" i="7"/>
  <c r="E6" i="3"/>
  <c r="B33" i="6"/>
  <c r="C33" i="6" s="1"/>
  <c r="C32" i="6"/>
  <c r="C31" i="6"/>
  <c r="C11" i="9"/>
  <c r="C22" i="6"/>
  <c r="C4" i="5"/>
  <c r="B7" i="2"/>
  <c r="C4" i="3"/>
  <c r="D17" i="4"/>
  <c r="E11" i="3"/>
  <c r="E24" i="5"/>
  <c r="C9" i="2"/>
  <c r="D21" i="5"/>
  <c r="D8" i="4"/>
  <c r="B24" i="2"/>
  <c r="C24" i="2" s="1"/>
  <c r="E13" i="3"/>
  <c r="E24" i="3"/>
  <c r="E17" i="4"/>
  <c r="E21" i="4"/>
  <c r="E18" i="5"/>
  <c r="D24" i="5"/>
  <c r="C14" i="4"/>
  <c r="C17" i="2"/>
  <c r="D16" i="3"/>
  <c r="C33" i="11"/>
  <c r="E16" i="3"/>
  <c r="B196" i="11"/>
  <c r="C150" i="11" s="1"/>
  <c r="C28" i="3"/>
  <c r="D28" i="3" s="1"/>
  <c r="D15" i="3"/>
  <c r="E15" i="3"/>
  <c r="B38" i="8" l="1"/>
  <c r="C38" i="8" s="1"/>
  <c r="B49" i="7"/>
  <c r="C49" i="7" s="1"/>
  <c r="C14" i="3"/>
  <c r="C26" i="3" s="1"/>
  <c r="D26" i="3" s="1"/>
  <c r="E21" i="3"/>
  <c r="B50" i="6"/>
  <c r="C50" i="6" s="1"/>
  <c r="B39" i="9"/>
  <c r="C39" i="9" s="1"/>
  <c r="C26" i="4"/>
  <c r="C29" i="4" s="1"/>
  <c r="D29" i="4" s="1"/>
  <c r="B251" i="10"/>
  <c r="C251" i="10" s="1"/>
  <c r="C14" i="5"/>
  <c r="C26" i="5" s="1"/>
  <c r="E26" i="5" s="1"/>
  <c r="E29" i="5" s="1"/>
  <c r="C20" i="2"/>
  <c r="E19" i="5"/>
  <c r="E28" i="5" s="1"/>
  <c r="D19" i="5"/>
  <c r="E28" i="4"/>
  <c r="B8" i="2"/>
  <c r="C8" i="2" s="1"/>
  <c r="B5" i="2"/>
  <c r="C5" i="2" s="1"/>
  <c r="C7" i="2"/>
  <c r="C16" i="2"/>
  <c r="E26" i="3"/>
  <c r="E29" i="3" s="1"/>
  <c r="E28" i="3"/>
  <c r="E26" i="4" l="1"/>
  <c r="E29" i="4" s="1"/>
  <c r="D26" i="4"/>
  <c r="B252" i="10"/>
  <c r="C252" i="10" s="1"/>
  <c r="B15" i="2"/>
  <c r="B29" i="2" s="1"/>
  <c r="C29" i="2" s="1"/>
  <c r="D26" i="5"/>
  <c r="C29" i="5"/>
  <c r="D29" i="5" s="1"/>
  <c r="C29" i="3"/>
  <c r="D29" i="3" s="1"/>
  <c r="B27" i="2" l="1"/>
  <c r="C27" i="2" s="1"/>
  <c r="C15" i="2"/>
  <c r="B30" i="2" l="1"/>
  <c r="C30" i="2" s="1"/>
</calcChain>
</file>

<file path=xl/sharedStrings.xml><?xml version="1.0" encoding="utf-8"?>
<sst xmlns="http://schemas.openxmlformats.org/spreadsheetml/2006/main" count="1013" uniqueCount="268">
  <si>
    <t xml:space="preserve"> קרן אקדמאים מצרפי - נספח 1</t>
  </si>
  <si>
    <t>תאור</t>
  </si>
  <si>
    <t>אלפי ש''ח</t>
  </si>
  <si>
    <t>שיעור אחזקה</t>
  </si>
  <si>
    <t>1. סה"כ עמלות קניה ומכירה</t>
  </si>
  <si>
    <t>א. סך עמלות קניה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</si>
  <si>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</si>
  <si>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</si>
  <si>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</si>
  <si>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</si>
  <si>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</si>
  <si>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בני"ע לא סחירים שאינם לצורך מימון פרויקטים</t>
  </si>
  <si>
    <t>ב. סך הוצאות הנובעות ממימון פרויקטים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</si>
  <si>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</si>
  <si>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</si>
  <si>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</si>
  <si>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</si>
  <si>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השקעות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</si>
  <si>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</si>
  <si>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</si>
  <si>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</si>
  <si>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</si>
  <si>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</si>
  <si>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</si>
  <si>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</si>
  <si>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</si>
  <si>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הכול הוצאות ישירות</t>
  </si>
  <si>
    <t>7. שיעור הוצאות ישירות</t>
  </si>
  <si>
    <t>א. שיעור סך ההוצאות הישירות, שההוצאה בגינן מוגבלת לשיעור של 0.25% לפי התקנות (באחוזים) (סיכום סעיפים 3א, 4, 5ב חלקי סך נכסים לסוף שנה קודמת)</t>
  </si>
  <si>
    <t>ב. שיעור סך הוצאות ישירות מסך נכסים לסוף שנה קודמת (באחוזים) (סעיף 6 חלקי סך נכסים לסוף שנה קודמת)</t>
  </si>
  <si>
    <t>סך הכל נכסים לסוף תקופה</t>
  </si>
  <si>
    <t>סך הכל נכסים לסוף שנה קודמת</t>
  </si>
  <si>
    <t>יתרת נכסים ממוצעת לסוף תקופה</t>
  </si>
  <si>
    <t>קוד לאוצר</t>
  </si>
  <si>
    <t>שווי בשקלים</t>
  </si>
  <si>
    <t>YT100</t>
  </si>
  <si>
    <t>YT101</t>
  </si>
  <si>
    <t>YT102</t>
  </si>
  <si>
    <t>YT103</t>
  </si>
  <si>
    <t>YT104</t>
  </si>
  <si>
    <t>YT105</t>
  </si>
  <si>
    <t>YT106</t>
  </si>
  <si>
    <t>YT107</t>
  </si>
  <si>
    <t>YT108</t>
  </si>
  <si>
    <t>YT109</t>
  </si>
  <si>
    <t>YT110</t>
  </si>
  <si>
    <t>YT111</t>
  </si>
  <si>
    <t>YT112</t>
  </si>
  <si>
    <t>YT113</t>
  </si>
  <si>
    <t>YT114</t>
  </si>
  <si>
    <t>YT115</t>
  </si>
  <si>
    <t>YT116</t>
  </si>
  <si>
    <t>YT117</t>
  </si>
  <si>
    <t>YT118</t>
  </si>
  <si>
    <t>YT119</t>
  </si>
  <si>
    <t>YT120</t>
  </si>
  <si>
    <t xml:space="preserve"> קרן אקדמאים מצרפי - נספח 2</t>
  </si>
  <si>
    <t>ברוקרז-עמלות קניה ומכירה בגין עסקאות בני"ע סחירים</t>
  </si>
  <si>
    <t>צדדים קשורים</t>
  </si>
  <si>
    <t>פסגות אופק</t>
  </si>
  <si>
    <t>סה"כ לצדדים קשורים</t>
  </si>
  <si>
    <t>צדדים שאינם קשורים</t>
  </si>
  <si>
    <t>פועלים סהר</t>
  </si>
  <si>
    <t>MERRILL LYNCH</t>
  </si>
  <si>
    <t>LEADER</t>
  </si>
  <si>
    <t>בנק הפועלים</t>
  </si>
  <si>
    <t>בנק לאומי</t>
  </si>
  <si>
    <t>הבנק הבינלאומי</t>
  </si>
  <si>
    <t>בנק מזרחי</t>
  </si>
  <si>
    <t>מיטב ד"ש</t>
  </si>
  <si>
    <t>סה"כ לצדדים שאינם קשורים</t>
  </si>
  <si>
    <t>סך עמלות ברוקרז</t>
  </si>
  <si>
    <t>עמלות קסטודיאן</t>
  </si>
  <si>
    <t>קסטודיאן א</t>
  </si>
  <si>
    <t>קסטודיאן ב</t>
  </si>
  <si>
    <t>אחרים</t>
  </si>
  <si>
    <t>סך עמלות קסטודיאן</t>
  </si>
  <si>
    <t>הוצאות הנובעת מהשקעה בני"ע לא סחירים או ממתן הלוואה</t>
  </si>
  <si>
    <t>סך הוצאות הנובעות מהשקעה בני"ע לא סחירים וממתן הלוואה</t>
  </si>
  <si>
    <t>הוצאה הנובעת מהשקעה בזכויות במקרקעין</t>
  </si>
  <si>
    <t>גוף/יחיד א</t>
  </si>
  <si>
    <t>גוף/יחיד ב</t>
  </si>
  <si>
    <t>סך הוצאות הנובעות מהשקעה בזכויות במקרקעין</t>
  </si>
  <si>
    <t>הוצאה הנובעת בעד ניהול תביעה או תובנה</t>
  </si>
  <si>
    <t>סך הוצאות הנובעות בעד ניהול תביעה או תובנה</t>
  </si>
  <si>
    <t>הוצאה הנובעת ממתן משכנתא</t>
  </si>
  <si>
    <t>סך הוצאות בעד מתן משכנתאות</t>
  </si>
  <si>
    <t>סך הכול עמלות והוצאות</t>
  </si>
  <si>
    <t>הערה(*) הסכום כולל עמלת ברוקרז חו"ל ועמלת סוכן</t>
  </si>
  <si>
    <t xml:space="preserve">                     </t>
  </si>
  <si>
    <t xml:space="preserve">       </t>
  </si>
  <si>
    <t>פרוט צדדים קשורים - ברוקרים</t>
  </si>
  <si>
    <t xml:space="preserve"> קרן אקדמאים מצרפי - נספח 3</t>
  </si>
  <si>
    <t>תשלום הנובע מהשקעה בקרנות השקעה בישראלים</t>
  </si>
  <si>
    <t xml:space="preserve">אי בי אי קונסיומר קרדיט </t>
  </si>
  <si>
    <t>סך תשלומים הנובעים מהשקעה בקרנות השקעה בישראלים</t>
  </si>
  <si>
    <t>תשלום הנובע מהשקעה בקרנות השקעה בחו"ל</t>
  </si>
  <si>
    <t>אלפא הזדמנויות</t>
  </si>
  <si>
    <t>נוקד אופורטיוניטי (ישראל)</t>
  </si>
  <si>
    <t>LLCP  VI</t>
  </si>
  <si>
    <t>HarbourVest 2018 Global Feeder Fund L.P.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</si>
  <si>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</si>
  <si>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</si>
  <si>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</si>
  <si>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</si>
  <si>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</si>
  <si>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תשלום בגין השקעה בקרנות נאמנות</t>
  </si>
  <si>
    <t>קרן נאמנות ישראלים</t>
  </si>
  <si>
    <t>פרוט קרנות נאמנות ישראלי</t>
  </si>
  <si>
    <t>סה"כ קרן נאמנות ישראלים</t>
  </si>
  <si>
    <t>קרן חוץ</t>
  </si>
  <si>
    <t>AVIVA INV-EURPN EQ INC FD</t>
  </si>
  <si>
    <t>KOTAK FUNDS-IND MIDCP-JA</t>
  </si>
  <si>
    <t>AVIVA INV-EUROPN EQ-IE</t>
  </si>
  <si>
    <t>YUKI JAPAN REBOUND GRO-2J</t>
  </si>
  <si>
    <t>FRANK TP INV EMK B-I QDIS</t>
  </si>
  <si>
    <t>L1 CAPITAL INTERNATIONAL</t>
  </si>
  <si>
    <t>TRIGON-NEW EUROPE-A EUR</t>
  </si>
  <si>
    <t>SCHRODER INT-GRT CHNA-IZ</t>
  </si>
  <si>
    <t>סה"כ קרנות נאמנות חוץ</t>
  </si>
  <si>
    <t>סך תשלומים בגין השקעה בקרנות נאמנות</t>
  </si>
  <si>
    <t>תשלום בגין השקעה בתעודות סל</t>
  </si>
  <si>
    <t>תעודות סל ישראלים</t>
  </si>
  <si>
    <t>סם תעודות סל ומוצרי מדדים</t>
  </si>
  <si>
    <t>מיטב תכלית קרנות נאמנות ב</t>
  </si>
  <si>
    <t>מגדל קרנות נאמנות בע"מ</t>
  </si>
  <si>
    <t>הראל סל</t>
  </si>
  <si>
    <t>סה"כ תעודות סל ישראלים</t>
  </si>
  <si>
    <t>תעודות סל זרה</t>
  </si>
  <si>
    <t>SOURCE MORNINGSTAR US ENE</t>
  </si>
  <si>
    <t>HEALTH CARE SELECT SECTOR</t>
  </si>
  <si>
    <t>FINANCIAL SELECT SECTOR S</t>
  </si>
  <si>
    <t>CONSUMER DISCRETIONARY SE</t>
  </si>
  <si>
    <t>ENERGY SELECT SECTOR SPDR</t>
  </si>
  <si>
    <t>UTILITIES SELECT SECTOR S</t>
  </si>
  <si>
    <t>SPDR S&amp;P BIOTECH ETF</t>
  </si>
  <si>
    <t>WISDOMTREE INDIA EARNINGS</t>
  </si>
  <si>
    <t>REAL ESTATE SELECT SECT S</t>
  </si>
  <si>
    <t>COLUMBIA EMERGING MARKETS</t>
  </si>
  <si>
    <t>KRANESHARES CSI CHINA INT</t>
  </si>
  <si>
    <t>LYX ETF CAC 40 DR D-EUR</t>
  </si>
  <si>
    <t>SPDR S&amp;P CHINA ETF</t>
  </si>
  <si>
    <t>ISHARES U.S. AEROSPACE &amp;</t>
  </si>
  <si>
    <t>HANG SENG H-SHARE IND ETF</t>
  </si>
  <si>
    <t>SPDR S&amp;P OIL &amp; GAS EXP &amp;</t>
  </si>
  <si>
    <t>WISDOMTREE EM SMALL CAP</t>
  </si>
  <si>
    <t>GLOBAL X CHINA CONSUMER E</t>
  </si>
  <si>
    <t>ISH EUR600 FOOD&amp;BEVERAGE</t>
  </si>
  <si>
    <t>SOURCE S&amp;P 500 UCITS ETF</t>
  </si>
  <si>
    <t>ISHARES CORE MSCI EMERGIN</t>
  </si>
  <si>
    <t>ISHARES MSCI INDIA ETF</t>
  </si>
  <si>
    <t>VANECK VECTORS JUNIOR GOL</t>
  </si>
  <si>
    <t>PIMCO EMERGING MARKETS AD</t>
  </si>
  <si>
    <t>SOURCE JPX-NKY 400 USD HD</t>
  </si>
  <si>
    <t>SPDR DJIA TRUST</t>
  </si>
  <si>
    <t>TECHNOLOGY SELECT SECT SP</t>
  </si>
  <si>
    <t>CONSUMER STAPLES SPDR</t>
  </si>
  <si>
    <t>SPDR S&amp;P 500 ETF TRUST</t>
  </si>
  <si>
    <t>ISHARES MSCI EMERGING MAR</t>
  </si>
  <si>
    <t>WISDOMTREE JAPAN USD HEDG</t>
  </si>
  <si>
    <t>ISHARES CORE SPI CH</t>
  </si>
  <si>
    <t>KRANESH BOSERA MSCI CHINA</t>
  </si>
  <si>
    <t>INVESCO KBW BANK ETF</t>
  </si>
  <si>
    <t>INVESCO QQQ TRUST SERIES</t>
  </si>
  <si>
    <t>INVESCO S&amp;P 500 EQUAL WEI</t>
  </si>
  <si>
    <t>INDUSTRIAL SELECT SECT SP</t>
  </si>
  <si>
    <t>WISDOMTREE EUROPE HEDGED</t>
  </si>
  <si>
    <t>VANGUARD FINANCIALS ETF</t>
  </si>
  <si>
    <t>VANGUARD FTSE EMERGING MA</t>
  </si>
  <si>
    <t>ETFMG PRIME MOBILE PAYMEN</t>
  </si>
  <si>
    <t>COMM SERV SELECT SECTOR S</t>
  </si>
  <si>
    <t>SPDR S&amp;P HEALTH CARE EQUI</t>
  </si>
  <si>
    <t>ROLLS-ROYCE HOLDINGS PLC-</t>
  </si>
  <si>
    <t>CHINAAMC CSI 300 IDX ETF-</t>
  </si>
  <si>
    <t>ISHARES CORE EURO STOXX50</t>
  </si>
  <si>
    <t>UBS ETF MSCI EMU H. USD</t>
  </si>
  <si>
    <t>LYXOR CORE EURSTX 600 DR</t>
  </si>
  <si>
    <t>VANG FTSE250 GBPD</t>
  </si>
  <si>
    <t>INVESCO SOLAR ETF</t>
  </si>
  <si>
    <t>WISDOMTREE JAPAN HEDGED E</t>
  </si>
  <si>
    <t>VANGUARD S&amp;P 500 ETF</t>
  </si>
  <si>
    <t>ISHARES MSCI BRAZIL CAPPE</t>
  </si>
  <si>
    <t>ISHARES PHLX SEMICONDUCTO</t>
  </si>
  <si>
    <t>ISHARES CHINA LARGE-CAP E</t>
  </si>
  <si>
    <t>ISHARES U.S. MEDICAL DEVI</t>
  </si>
  <si>
    <t>ISHARES MSCI ALL COUNTRY</t>
  </si>
  <si>
    <t>ISHARES MSCI JAPAN ETF</t>
  </si>
  <si>
    <t>ISHARES NASDAQ BIOTECHNOL</t>
  </si>
  <si>
    <t>ISHARES RUSSELL 2000 ETF</t>
  </si>
  <si>
    <t>ISHARES MSCI CHINA ETF</t>
  </si>
  <si>
    <t>סה"כ תעודות סל זרות</t>
  </si>
  <si>
    <t>סך תשלומים בגין השקעה בתעודות סל</t>
  </si>
  <si>
    <t>סך הכול עמלות ניהול חיצוני</t>
  </si>
  <si>
    <t>SPDR S&amp;P HOMEBUILDERS ETF</t>
  </si>
  <si>
    <t>סך הכל עמלות ניהול חיצוני</t>
  </si>
  <si>
    <t>פרוט מהשקעות בקרנות השקעה בישראל</t>
  </si>
  <si>
    <t>פרוט מהשקעות בקרנות השקעה בחו"ל</t>
  </si>
  <si>
    <t>פרוט קרנות נאמנות חו"ל</t>
  </si>
  <si>
    <t>קסם סל</t>
  </si>
  <si>
    <t>תכלית תעודת סל</t>
  </si>
  <si>
    <t>פרוט תעודות סל חו"ל</t>
  </si>
  <si>
    <t>נוקד אקוויטי</t>
  </si>
  <si>
    <t>הראל סל בע"מ</t>
  </si>
  <si>
    <t>פסגות קרנות נאמנות בע"מ</t>
  </si>
  <si>
    <t>FIRST TRUST ISE CLOUD COM</t>
  </si>
  <si>
    <t>הראל ניהול קרנות נאמנות ב</t>
  </si>
  <si>
    <t>US GLOBAL JETS ETF</t>
  </si>
  <si>
    <t>UNITED STATES OIL FUND LP</t>
  </si>
  <si>
    <t>GLOBAL X CLOUD COMPUTING</t>
  </si>
  <si>
    <t>WISDOMTREE CLOUD COMPUTIN</t>
  </si>
  <si>
    <t>ISHARES IBOXX HIGH YLD CO</t>
  </si>
  <si>
    <t>SPDR PORTFOLIO INTERMEDIA</t>
  </si>
  <si>
    <t>הראל המגן</t>
  </si>
  <si>
    <t>פורטיסימו</t>
  </si>
  <si>
    <t>moneta</t>
  </si>
  <si>
    <t>Insight Partners XI</t>
  </si>
  <si>
    <t>מגדל  קרנות נאמנות בע"מ</t>
  </si>
  <si>
    <t>FIRST TRUST NASDAQ CYBERS</t>
  </si>
  <si>
    <t>ISHARES U.S. HOME CONSTRU</t>
  </si>
  <si>
    <t>LYXOR EURSTX600 HEALTHCAR</t>
  </si>
  <si>
    <t>VANECK VIDEO GAMING ESPOR</t>
  </si>
  <si>
    <t>COMSTAGE ETF MSCI EMR MKT</t>
  </si>
  <si>
    <t>UBS ETF MSCI EMU USD-H AC</t>
  </si>
  <si>
    <t>אלקטרה נדלן 2</t>
  </si>
  <si>
    <t>בוצע פדיון 03/2020- נוקד גלובל</t>
  </si>
  <si>
    <t>יסודות נדל"ן ג</t>
  </si>
  <si>
    <t>פרגין הון סיכון</t>
  </si>
  <si>
    <t>המילטון 2018</t>
  </si>
  <si>
    <t>VESTAR  VII-A</t>
  </si>
  <si>
    <t xml:space="preserve">פורמה </t>
  </si>
  <si>
    <t>קסם תעודות סל ומוצרי מדדי</t>
  </si>
  <si>
    <t>קסם קרנות נאמנות בע"מ</t>
  </si>
  <si>
    <t>GENERIC 1ST 'ES' FUTURE</t>
  </si>
  <si>
    <t>ISHARES CORE NIKKEI 225 E</t>
  </si>
  <si>
    <t>GENERIC 1ST 'DM' FUTURE</t>
  </si>
  <si>
    <t>VANGUARD RUSSELL 2000</t>
  </si>
  <si>
    <t>בנק מזרחי טפחות בע"מ-נוסטרו</t>
  </si>
  <si>
    <t>INVESCO WILDERHILL CLEAN</t>
  </si>
  <si>
    <t>LYXOR EURO STOXX BANKS DR</t>
  </si>
  <si>
    <t>LYXOR S&amp;P 500</t>
  </si>
  <si>
    <t>GLOBAL X CYBERSECURITY ET</t>
  </si>
  <si>
    <t>FIRST TRUST NASDAQ CLEAN</t>
  </si>
  <si>
    <t>LYXOR NEW ENERGY DR</t>
  </si>
  <si>
    <t>WISDOMTREE EMERGING MARKE</t>
  </si>
  <si>
    <t>SPDR S&amp;P BANK ETF</t>
  </si>
  <si>
    <t>AVIVA-GL INV GR CO BD-I U</t>
  </si>
  <si>
    <t>מור ניהול קרנות נאמנות</t>
  </si>
  <si>
    <t>ISHARES IBOXX INVESTMENT</t>
  </si>
  <si>
    <t>SPDR S&amp;P REGIONAL BANKING</t>
  </si>
  <si>
    <t>נוקד אקוויטי (ישראלי) IBI</t>
  </si>
  <si>
    <t>Hamilton co invest IV</t>
  </si>
  <si>
    <t>פורמה</t>
  </si>
  <si>
    <t>יסודות נדלן ג</t>
  </si>
  <si>
    <t>רבעונים קודמים</t>
  </si>
  <si>
    <t>פדיון מלא 09/2020-PI SPC</t>
  </si>
  <si>
    <t>פדיון מלא 10/2020 -נוקד אקוויטי (ישראלי)</t>
  </si>
  <si>
    <t>תשתיות ישראל 4</t>
  </si>
  <si>
    <t xml:space="preserve">לשנה המסתיימת ביום :31.12.20 </t>
  </si>
  <si>
    <t>לשנה המסתיימת ביום :31.12.20</t>
  </si>
  <si>
    <t xml:space="preserve"> קופה 1127 קרן אקדמאים מ.כללי   מספר אישור: 288 סך התשלומים ששולמו בגין כל סוג של הוצאה ישירה לשנה המסתיימת ביום 31.12.20 נספח 1 </t>
  </si>
  <si>
    <t xml:space="preserve"> קופה 1762 ק. אקדמאים מ.אג"ח   מספר אישור: 1451 סך התשלומים ששולמו בגין כל סוג של הוצאה ישירה לשנה המסתיימת ביום 31.12.20 נספח 2 </t>
  </si>
  <si>
    <t xml:space="preserve"> קופה 1761 ק.אקדמאים מ.מניות   מספר אישור: 1452 סך התשלומים ששולמו בגין כל סוג של הוצאה ישירה לשנה המסתיימת ביום 31.12.20 נספח 1 </t>
  </si>
  <si>
    <t xml:space="preserve"> קופה 1127 קרן אקדמאים מ.כללי   מספר אישור: 288 סך התשלומים ששולמו בגין כל סוג של הוצאה ישירה לשנה המסתיימת ביום 31.12.20 נספח 2 </t>
  </si>
  <si>
    <t xml:space="preserve"> קופה 1762 ק. אקדמאים מ.אג"ח  מספר אישור: 1451 סך התשלומים ששולמו בגין כל סוג של הוצאה ישירה לשנה המסתיימת ביום 31.12.20   נספח 2 </t>
  </si>
  <si>
    <t xml:space="preserve"> קופה 1761 ק.אקדמאים מ.מניות   מספר אישור: 1452 סך התשלומים ששולמו בגין כל סוג של הוצאה ישירה לשנה המסתיימת ביום 31.12.20 נספח 2 </t>
  </si>
  <si>
    <t xml:space="preserve"> קופה 1127 קרן אקדמאים מ.כללי   מספר אישור: 288 סך התשלומים ששולמו בגין כל סוג של הוצאה ישירה לשנה המסתיימת ביום 31.12.20 נספח 3 </t>
  </si>
  <si>
    <t xml:space="preserve"> קופה 1762 ק. אקדמאים מ.אג"ח   מספר אישור: 1451 סך התשלומים ששולמו בגין כל סוג של הוצאה ישירה לשנה המסתיימת ביום 31.12.20  נספח 3  </t>
  </si>
  <si>
    <t xml:space="preserve"> קופה 1761 ק.אקדמאים מ.מניות   מספר אישור: 1452 סך התשלומים ששולמו בגין כל סוג של הוצאה ישירה לשנה המסתיימת ביום 31.12.20 נספח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</si>
</sst>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0%"/>
    <numFmt numFmtId="166" formatCode="#,##0_ ;[Red]\-#,##0\ "/>
    <numFmt numFmtId="167" formatCode="#,##0;[Red]\(#,##0\)"/>
  </numFmts>
  <fonts count="17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b/>
      <sz val="11"/>
      <color rgb="FFFF0000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0" borderId="0" xfId="0" applyAlignment="1">
      <alignment readingOrder="2"/>
    </xf>
    <xf numFmtId="0" fontId="4" fillId="2" borderId="0" xfId="0" applyFont="1" applyFill="1" applyAlignment="1">
      <alignment horizontal="right" readingOrder="2"/>
    </xf>
    <xf numFmtId="164" fontId="4" fillId="2" borderId="0" xfId="1" applyFont="1" applyFill="1" applyAlignment="1">
      <alignment horizontal="right" readingOrder="2"/>
    </xf>
    <xf numFmtId="165" fontId="4" fillId="2" borderId="0" xfId="2" applyNumberFormat="1" applyFont="1" applyFill="1"/>
    <xf numFmtId="0" fontId="4" fillId="0" borderId="0" xfId="0" applyFont="1" applyAlignment="1">
      <alignment horizontal="right" readingOrder="2"/>
    </xf>
    <xf numFmtId="164" fontId="5" fillId="0" borderId="0" xfId="1" applyFont="1" applyFill="1" applyAlignment="1">
      <alignment horizontal="right" readingOrder="2"/>
    </xf>
    <xf numFmtId="165" fontId="4" fillId="0" borderId="0" xfId="2" applyNumberFormat="1" applyFont="1"/>
    <xf numFmtId="0" fontId="4" fillId="0" borderId="0" xfId="0" applyFont="1" applyFill="1" applyAlignment="1">
      <alignment horizontal="right" readingOrder="2"/>
    </xf>
    <xf numFmtId="0" fontId="0" fillId="0" borderId="0" xfId="0" applyFill="1"/>
    <xf numFmtId="165" fontId="4" fillId="0" borderId="0" xfId="2" applyNumberFormat="1" applyFont="1" applyFill="1"/>
    <xf numFmtId="164" fontId="4" fillId="0" borderId="0" xfId="1" applyFont="1" applyFill="1" applyAlignment="1">
      <alignment horizontal="right" readingOrder="2"/>
    </xf>
    <xf numFmtId="9" fontId="4" fillId="0" borderId="0" xfId="2" applyNumberFormat="1" applyFont="1"/>
    <xf numFmtId="3" fontId="7" fillId="0" borderId="0" xfId="3" applyNumberFormat="1" applyFont="1" applyFill="1" applyBorder="1" applyAlignment="1">
      <alignment horizontal="center"/>
    </xf>
    <xf numFmtId="0" fontId="0" fillId="0" borderId="0" xfId="0" applyFill="1" applyBorder="1"/>
    <xf numFmtId="166" fontId="8" fillId="0" borderId="0" xfId="3" applyNumberFormat="1" applyFont="1" applyFill="1" applyBorder="1" applyAlignment="1">
      <alignment horizontal="center"/>
    </xf>
    <xf numFmtId="0" fontId="0" fillId="0" borderId="0" xfId="0" applyFont="1" applyAlignment="1">
      <alignment readingOrder="2"/>
    </xf>
    <xf numFmtId="0" fontId="2" fillId="0" borderId="0" xfId="0" applyFont="1" applyAlignment="1">
      <alignment readingOrder="2"/>
    </xf>
    <xf numFmtId="0" fontId="2" fillId="0" borderId="0" xfId="0" applyFont="1" applyAlignment="1">
      <alignment horizontal="right" readingOrder="2"/>
    </xf>
    <xf numFmtId="0" fontId="9" fillId="0" borderId="0" xfId="0" applyFont="1" applyBorder="1"/>
    <xf numFmtId="0" fontId="9" fillId="0" borderId="0" xfId="0" applyFont="1" applyAlignment="1">
      <alignment readingOrder="2"/>
    </xf>
    <xf numFmtId="164" fontId="9" fillId="0" borderId="0" xfId="1" applyFont="1" applyAlignment="1">
      <alignment readingOrder="2"/>
    </xf>
    <xf numFmtId="0" fontId="10" fillId="2" borderId="0" xfId="0" applyFont="1" applyFill="1" applyAlignment="1">
      <alignment horizontal="right" readingOrder="2"/>
    </xf>
    <xf numFmtId="164" fontId="10" fillId="2" borderId="0" xfId="1" applyFont="1" applyFill="1" applyBorder="1" applyAlignment="1">
      <alignment readingOrder="2"/>
    </xf>
    <xf numFmtId="0" fontId="9" fillId="2" borderId="0" xfId="0" applyFont="1" applyFill="1" applyAlignment="1">
      <alignment readingOrder="2"/>
    </xf>
    <xf numFmtId="0" fontId="10" fillId="0" borderId="0" xfId="0" applyFont="1" applyAlignment="1">
      <alignment horizontal="right" readingOrder="2"/>
    </xf>
    <xf numFmtId="165" fontId="10" fillId="0" borderId="0" xfId="2" applyNumberFormat="1" applyFont="1" applyAlignment="1">
      <alignment readingOrder="2"/>
    </xf>
    <xf numFmtId="164" fontId="9" fillId="0" borderId="0" xfId="0" applyNumberFormat="1" applyFont="1" applyAlignment="1">
      <alignment readingOrder="2"/>
    </xf>
    <xf numFmtId="165" fontId="10" fillId="2" borderId="0" xfId="2" applyNumberFormat="1" applyFont="1" applyFill="1" applyAlignment="1">
      <alignment readingOrder="2"/>
    </xf>
    <xf numFmtId="164" fontId="9" fillId="2" borderId="0" xfId="0" applyNumberFormat="1" applyFont="1" applyFill="1" applyAlignment="1">
      <alignment readingOrder="2"/>
    </xf>
    <xf numFmtId="0" fontId="10" fillId="0" borderId="0" xfId="0" applyFont="1" applyFill="1" applyAlignment="1">
      <alignment horizontal="right" readingOrder="2"/>
    </xf>
    <xf numFmtId="165" fontId="10" fillId="0" borderId="0" xfId="2" applyNumberFormat="1" applyFont="1" applyFill="1" applyAlignment="1">
      <alignment readingOrder="2"/>
    </xf>
    <xf numFmtId="0" fontId="9" fillId="0" borderId="0" xfId="0" applyFont="1" applyFill="1" applyAlignment="1">
      <alignment readingOrder="2"/>
    </xf>
    <xf numFmtId="164" fontId="10" fillId="0" borderId="0" xfId="1" applyFont="1"/>
    <xf numFmtId="0" fontId="10" fillId="0" borderId="0" xfId="0" applyFont="1" applyAlignment="1">
      <alignment readingOrder="2"/>
    </xf>
    <xf numFmtId="164" fontId="10" fillId="0" borderId="0" xfId="0" applyNumberFormat="1" applyFont="1" applyAlignment="1">
      <alignment readingOrder="2"/>
    </xf>
    <xf numFmtId="0" fontId="11" fillId="0" borderId="0" xfId="0" applyFont="1" applyAlignment="1">
      <alignment horizontal="right" readingOrder="2"/>
    </xf>
    <xf numFmtId="164" fontId="11" fillId="0" borderId="0" xfId="1" applyFont="1"/>
    <xf numFmtId="0" fontId="11" fillId="0" borderId="0" xfId="0" applyFont="1" applyAlignment="1">
      <alignment readingOrder="2"/>
    </xf>
    <xf numFmtId="164" fontId="2" fillId="0" borderId="0" xfId="0" applyNumberFormat="1" applyFont="1" applyAlignment="1">
      <alignment readingOrder="2"/>
    </xf>
    <xf numFmtId="0" fontId="2" fillId="0" borderId="0" xfId="0" applyFont="1" applyFill="1" applyAlignment="1">
      <alignment readingOrder="2"/>
    </xf>
    <xf numFmtId="10" fontId="10" fillId="0" borderId="0" xfId="2" applyNumberFormat="1" applyFont="1" applyAlignment="1">
      <alignment readingOrder="2"/>
    </xf>
    <xf numFmtId="0" fontId="4" fillId="0" borderId="0" xfId="0" applyFont="1" applyAlignment="1">
      <alignment horizontal="right"/>
    </xf>
    <xf numFmtId="164" fontId="4" fillId="0" borderId="0" xfId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2" applyNumberFormat="1" applyFont="1"/>
    <xf numFmtId="0" fontId="4" fillId="2" borderId="0" xfId="0" applyFont="1" applyFill="1" applyAlignment="1">
      <alignment horizontal="right"/>
    </xf>
    <xf numFmtId="164" fontId="4" fillId="2" borderId="0" xfId="1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4" fillId="3" borderId="0" xfId="0" applyFont="1" applyFill="1" applyAlignment="1">
      <alignment horizontal="right"/>
    </xf>
    <xf numFmtId="164" fontId="4" fillId="3" borderId="0" xfId="1" applyFont="1" applyFill="1" applyAlignment="1">
      <alignment horizontal="right"/>
    </xf>
    <xf numFmtId="165" fontId="4" fillId="3" borderId="0" xfId="2" applyNumberFormat="1" applyFont="1" applyFill="1"/>
    <xf numFmtId="164" fontId="0" fillId="0" borderId="0" xfId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right"/>
    </xf>
    <xf numFmtId="165" fontId="12" fillId="0" borderId="0" xfId="2" applyNumberFormat="1" applyFont="1"/>
    <xf numFmtId="0" fontId="13" fillId="2" borderId="0" xfId="0" applyFont="1" applyFill="1" applyAlignment="1">
      <alignment horizontal="right"/>
    </xf>
    <xf numFmtId="164" fontId="13" fillId="2" borderId="0" xfId="1" applyFont="1" applyFill="1"/>
    <xf numFmtId="165" fontId="13" fillId="2" borderId="0" xfId="2" applyNumberFormat="1" applyFont="1" applyFill="1"/>
    <xf numFmtId="164" fontId="12" fillId="0" borderId="0" xfId="1" applyFont="1"/>
    <xf numFmtId="0" fontId="13" fillId="3" borderId="0" xfId="0" applyFont="1" applyFill="1" applyAlignment="1">
      <alignment horizontal="right"/>
    </xf>
    <xf numFmtId="164" fontId="13" fillId="3" borderId="0" xfId="1" applyFont="1" applyFill="1"/>
    <xf numFmtId="165" fontId="13" fillId="3" borderId="0" xfId="2" applyNumberFormat="1" applyFont="1" applyFill="1"/>
    <xf numFmtId="164" fontId="13" fillId="0" borderId="0" xfId="1" applyFont="1"/>
    <xf numFmtId="165" fontId="13" fillId="0" borderId="0" xfId="2" applyNumberFormat="1" applyFont="1"/>
    <xf numFmtId="0" fontId="13" fillId="0" borderId="0" xfId="0" applyFont="1"/>
    <xf numFmtId="165" fontId="13" fillId="0" borderId="0" xfId="2" applyNumberFormat="1" applyFont="1" applyFill="1"/>
    <xf numFmtId="164" fontId="4" fillId="3" borderId="0" xfId="1" applyFont="1" applyFill="1"/>
    <xf numFmtId="0" fontId="15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165" fontId="12" fillId="0" borderId="0" xfId="2" applyNumberFormat="1" applyFont="1" applyFill="1"/>
    <xf numFmtId="164" fontId="12" fillId="0" borderId="0" xfId="1" applyFont="1" applyFill="1"/>
    <xf numFmtId="0" fontId="13" fillId="0" borderId="0" xfId="0" applyFont="1" applyFill="1" applyAlignment="1">
      <alignment horizontal="right"/>
    </xf>
    <xf numFmtId="164" fontId="13" fillId="0" borderId="0" xfId="1" applyNumberFormat="1" applyFont="1"/>
    <xf numFmtId="164" fontId="14" fillId="0" borderId="0" xfId="0" applyNumberFormat="1" applyFont="1"/>
    <xf numFmtId="0" fontId="9" fillId="0" borderId="0" xfId="0" applyFont="1"/>
    <xf numFmtId="0" fontId="10" fillId="0" borderId="0" xfId="0" applyFont="1" applyFill="1" applyAlignment="1">
      <alignment horizontal="right"/>
    </xf>
    <xf numFmtId="0" fontId="9" fillId="0" borderId="0" xfId="0" applyFont="1" applyFill="1"/>
    <xf numFmtId="165" fontId="9" fillId="0" borderId="0" xfId="2" applyNumberFormat="1" applyFont="1" applyFill="1"/>
    <xf numFmtId="165" fontId="10" fillId="2" borderId="0" xfId="2" applyNumberFormat="1" applyFont="1" applyFill="1"/>
    <xf numFmtId="165" fontId="9" fillId="0" borderId="0" xfId="2" applyNumberFormat="1" applyFont="1"/>
    <xf numFmtId="165" fontId="0" fillId="0" borderId="0" xfId="0" applyNumberFormat="1"/>
    <xf numFmtId="165" fontId="5" fillId="0" borderId="0" xfId="2" applyNumberFormat="1" applyFont="1" applyFill="1"/>
    <xf numFmtId="4" fontId="8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14" fillId="0" borderId="0" xfId="1" applyFont="1"/>
    <xf numFmtId="0" fontId="0" fillId="0" borderId="0" xfId="0" applyFill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164" fontId="9" fillId="0" borderId="0" xfId="1" applyFont="1" applyFill="1"/>
    <xf numFmtId="0" fontId="10" fillId="2" borderId="0" xfId="0" applyFont="1" applyFill="1" applyAlignment="1">
      <alignment horizontal="right"/>
    </xf>
    <xf numFmtId="164" fontId="10" fillId="2" borderId="0" xfId="1" applyFont="1" applyFill="1" applyBorder="1"/>
    <xf numFmtId="164" fontId="9" fillId="0" borderId="0" xfId="1" applyFont="1"/>
    <xf numFmtId="0" fontId="10" fillId="3" borderId="0" xfId="0" applyFont="1" applyFill="1" applyAlignment="1">
      <alignment horizontal="right"/>
    </xf>
    <xf numFmtId="164" fontId="10" fillId="3" borderId="0" xfId="1" applyFont="1" applyFill="1"/>
    <xf numFmtId="165" fontId="10" fillId="3" borderId="0" xfId="2" applyNumberFormat="1" applyFont="1" applyFill="1"/>
    <xf numFmtId="164" fontId="13" fillId="2" borderId="0" xfId="1" applyFont="1" applyFill="1" applyBorder="1"/>
    <xf numFmtId="164" fontId="9" fillId="0" borderId="0" xfId="1" applyFont="1" applyFill="1" applyAlignment="1">
      <alignment readingOrder="2"/>
    </xf>
    <xf numFmtId="164" fontId="10" fillId="2" borderId="0" xfId="1" applyFont="1" applyFill="1" applyAlignment="1">
      <alignment readingOrder="2"/>
    </xf>
    <xf numFmtId="0" fontId="13" fillId="0" borderId="0" xfId="0" applyFont="1" applyAlignment="1">
      <alignment horizontal="right" readingOrder="2"/>
    </xf>
    <xf numFmtId="164" fontId="13" fillId="0" borderId="0" xfId="1" applyFont="1" applyFill="1" applyAlignment="1">
      <alignment horizontal="right" readingOrder="2"/>
    </xf>
    <xf numFmtId="164" fontId="13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0" fillId="2" borderId="0" xfId="1" applyFont="1" applyFill="1"/>
    <xf numFmtId="0" fontId="0" fillId="0" borderId="0" xfId="0" applyAlignment="1">
      <alignment horizontal="right"/>
    </xf>
    <xf numFmtId="164" fontId="4" fillId="4" borderId="0" xfId="1" applyFont="1" applyFill="1" applyAlignment="1">
      <alignment horizontal="right" readingOrder="2"/>
    </xf>
    <xf numFmtId="4" fontId="4" fillId="0" borderId="0" xfId="0" applyNumberFormat="1" applyFont="1"/>
    <xf numFmtId="164" fontId="0" fillId="0" borderId="0" xfId="0" applyNumberFormat="1"/>
    <xf numFmtId="0" fontId="12" fillId="0" borderId="0" xfId="0" applyFont="1" applyFill="1"/>
    <xf numFmtId="4" fontId="9" fillId="0" borderId="0" xfId="0" applyNumberFormat="1" applyFont="1" applyAlignment="1">
      <alignment readingOrder="2"/>
    </xf>
    <xf numFmtId="0" fontId="4" fillId="0" borderId="0" xfId="0" applyFont="1"/>
    <xf numFmtId="0" fontId="14" fillId="0" borderId="0" xfId="0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4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16" fillId="0" borderId="1" xfId="0" applyFont="1" applyFill="1" applyBorder="1" applyAlignment="1" applyProtection="1">
      <alignment horizontal="right" vertical="center" wrapText="1"/>
    </xf>
    <xf numFmtId="0" fontId="16" fillId="0" borderId="2" xfId="0" applyFont="1" applyFill="1" applyBorder="1" applyAlignment="1" applyProtection="1">
      <alignment horizontal="right" vertical="center" wrapText="1"/>
    </xf>
    <xf numFmtId="164" fontId="13" fillId="0" borderId="0" xfId="1" applyFont="1" applyFill="1"/>
    <xf numFmtId="167" fontId="2" fillId="0" borderId="0" xfId="0" applyNumberFormat="1" applyFont="1" applyAlignment="1">
      <alignment readingOrder="2"/>
    </xf>
    <xf numFmtId="165" fontId="4" fillId="0" borderId="0" xfId="2" applyNumberFormat="1" applyFont="1" applyFill="1" applyAlignment="1">
      <alignment horizontal="right" readingOrder="2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readingOrder="2"/>
    </xf>
    <xf numFmtId="0" fontId="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</cellXfs>
  <cellStyles count="7">
    <cellStyle name="Comma" xfId="1" builtinId="3"/>
    <cellStyle name="Normal" xfId="0" builtinId="0"/>
    <cellStyle name="Normal 2" xfId="4" xr:uid="{00000000-0005-0000-0000-000002000000}"/>
    <cellStyle name="Normal 31" xfId="6" xr:uid="{00000000-0005-0000-0000-000003000000}"/>
    <cellStyle name="Normal 32" xfId="5" xr:uid="{00000000-0005-0000-0000-000004000000}"/>
    <cellStyle name="Normal 4" xfId="3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dsgo07\AppData\Local\Microsoft\Windows\Temporary%20Internet%20Files\Content.Outlook\9V23AVBU\&#1492;&#1493;&#1510;&#1488;&#1493;&#1514;%20&#1497;&#1513;&#1497;&#1512;&#1493;&#1514;%20&#1502;&#1510;&#1512;&#1508;&#1497;%20Q1%20-%20&#1511;&#1512;&#1503;%20&#1488;&#1511;&#1491;&#1502;&#1488;&#1497;&#1501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Hashavim\&#1502;&#1508;&#1506;&#1500;&#1497;&#1493;&#1514;\&#1491;&#1493;&#1495;&#1493;&#1514;%20&#1499;&#1505;&#1508;&#1497;&#1497;&#1501;%202020\Q3\&#1492;&#1502;&#1495;&#1512;%20&#1492;&#1513;&#1514;&#1500;&#1502;&#1493;&#1514;\&#1492;&#1493;&#1510;&#1488;&#1493;&#1514;%20&#1497;&#1513;&#1497;&#1512;&#1493;&#1514;\&#1492;&#1493;&#1510;&#1488;&#1493;&#1514;%20&#1497;&#1513;&#1497;&#1512;&#1493;&#1514;%20&#1502;&#1510;&#1512;&#1508;&#1497;%20Q3%20-%20&#1511;&#1512;&#1503;%20&#1488;&#1511;&#1491;&#1502;&#1488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 - סך התשלומים ששולמו"/>
      <sheetName val="נספח 1-כללי"/>
      <sheetName val="נספח 1-  אג&quot;ח"/>
      <sheetName val="נספח 1- מניות"/>
      <sheetName val="נספח 2 - עמלות והוצאות"/>
      <sheetName val="נספח 2- כללי"/>
      <sheetName val="נספח 2- אג&quot;ח"/>
      <sheetName val="נספח 2-מניות"/>
      <sheetName val="נספח 3 - עמלות ניהול חיצוני"/>
      <sheetName val="נספח 3 - כללי"/>
      <sheetName val="נספח 3-אג&quot;ח"/>
      <sheetName val="נספח 3 - מניות"/>
    </sheetNames>
    <sheetDataSet>
      <sheetData sheetId="0" refreshError="1"/>
      <sheetData sheetId="1" refreshError="1">
        <row r="5">
          <cell r="C5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4">
          <cell r="C24">
            <v>0</v>
          </cell>
        </row>
        <row r="25">
          <cell r="C25">
            <v>0</v>
          </cell>
        </row>
        <row r="31">
          <cell r="C31"/>
        </row>
      </sheetData>
      <sheetData sheetId="2" refreshError="1">
        <row r="5">
          <cell r="C5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4">
          <cell r="C24">
            <v>0</v>
          </cell>
        </row>
        <row r="25">
          <cell r="C25">
            <v>0</v>
          </cell>
        </row>
        <row r="31">
          <cell r="C31"/>
        </row>
      </sheetData>
      <sheetData sheetId="3" refreshError="1">
        <row r="5">
          <cell r="C5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4">
          <cell r="C24">
            <v>0</v>
          </cell>
        </row>
        <row r="25">
          <cell r="C25">
            <v>0</v>
          </cell>
        </row>
        <row r="31">
          <cell r="C31"/>
        </row>
      </sheetData>
      <sheetData sheetId="4" refreshError="1"/>
      <sheetData sheetId="5" refreshError="1">
        <row r="7">
          <cell r="B7">
            <v>0</v>
          </cell>
        </row>
        <row r="33">
          <cell r="B33">
            <v>0</v>
          </cell>
        </row>
        <row r="39">
          <cell r="B39">
            <v>0</v>
          </cell>
        </row>
        <row r="40">
          <cell r="B40">
            <v>0</v>
          </cell>
        </row>
        <row r="45">
          <cell r="B45">
            <v>0</v>
          </cell>
        </row>
        <row r="49">
          <cell r="B49">
            <v>0</v>
          </cell>
        </row>
        <row r="53">
          <cell r="B53">
            <v>0</v>
          </cell>
        </row>
      </sheetData>
      <sheetData sheetId="6" refreshError="1">
        <row r="7">
          <cell r="B7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3">
          <cell r="B33">
            <v>0</v>
          </cell>
        </row>
        <row r="37">
          <cell r="B37">
            <v>0</v>
          </cell>
        </row>
      </sheetData>
      <sheetData sheetId="7" refreshError="1">
        <row r="7">
          <cell r="B7">
            <v>0</v>
          </cell>
        </row>
        <row r="18">
          <cell r="B18">
            <v>0</v>
          </cell>
        </row>
        <row r="24">
          <cell r="B24">
            <v>0</v>
          </cell>
        </row>
        <row r="25">
          <cell r="B25">
            <v>0</v>
          </cell>
        </row>
        <row r="30">
          <cell r="B30">
            <v>0</v>
          </cell>
        </row>
        <row r="34">
          <cell r="B34">
            <v>0</v>
          </cell>
        </row>
        <row r="38">
          <cell r="B38">
            <v>0</v>
          </cell>
        </row>
      </sheetData>
      <sheetData sheetId="8" refreshError="1"/>
      <sheetData sheetId="9" refreshError="1">
        <row r="15">
          <cell r="B15">
            <v>147.97345999999999</v>
          </cell>
        </row>
        <row r="39">
          <cell r="B39">
            <v>0</v>
          </cell>
        </row>
      </sheetData>
      <sheetData sheetId="10" refreshError="1">
        <row r="6">
          <cell r="B6">
            <v>0</v>
          </cell>
        </row>
        <row r="9">
          <cell r="B9">
            <v>0</v>
          </cell>
        </row>
        <row r="14">
          <cell r="B14">
            <v>0</v>
          </cell>
        </row>
        <row r="19">
          <cell r="B19">
            <v>0</v>
          </cell>
        </row>
        <row r="23">
          <cell r="B23">
            <v>0</v>
          </cell>
        </row>
        <row r="26">
          <cell r="B26">
            <v>0</v>
          </cell>
        </row>
        <row r="33">
          <cell r="B33">
            <v>0</v>
          </cell>
        </row>
        <row r="36">
          <cell r="B36">
            <v>0</v>
          </cell>
        </row>
      </sheetData>
      <sheetData sheetId="11" refreshError="1">
        <row r="9">
          <cell r="B9">
            <v>0</v>
          </cell>
        </row>
        <row r="14">
          <cell r="B14">
            <v>0</v>
          </cell>
        </row>
        <row r="19">
          <cell r="B19">
            <v>0</v>
          </cell>
        </row>
        <row r="23">
          <cell r="B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 - סך התשלומים ששולמו"/>
      <sheetName val="נספח 1-כללי"/>
      <sheetName val="נספח 1-  אג&quot;ח"/>
      <sheetName val="נספח 1- מניות"/>
      <sheetName val="נספח 2 - עמלות והוצאות"/>
      <sheetName val="נספח 2- כללי"/>
      <sheetName val="נספח 2- אג&quot;ח"/>
      <sheetName val="נספח 2-מניות"/>
      <sheetName val="נספח 3 - עמלות ניהול חיצוני"/>
      <sheetName val="נספח 3 - כללי"/>
      <sheetName val="נספח 3-אג&quot;ח"/>
      <sheetName val="נספח 3 - מניות"/>
    </sheetNames>
    <sheetDataSet>
      <sheetData sheetId="0" refreshError="1"/>
      <sheetData sheetId="1" refreshError="1">
        <row r="32">
          <cell r="C32">
            <v>2931472.9037899999</v>
          </cell>
        </row>
      </sheetData>
      <sheetData sheetId="2" refreshError="1">
        <row r="32">
          <cell r="C32">
            <v>71970.259778133011</v>
          </cell>
        </row>
      </sheetData>
      <sheetData sheetId="3" refreshError="1">
        <row r="32">
          <cell r="C32">
            <v>28539.1305552249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U41"/>
  <sheetViews>
    <sheetView rightToLeft="1" zoomScale="80" zoomScaleNormal="80" workbookViewId="0">
      <selection activeCell="F28" sqref="F28"/>
    </sheetView>
  </sheetViews>
  <sheetFormatPr defaultRowHeight="15" x14ac:dyDescent="0.25"/>
  <cols>
    <col min="1" max="1" width="123.140625" bestFit="1" customWidth="1"/>
    <col min="2" max="2" width="14.85546875" bestFit="1" customWidth="1"/>
    <col min="3" max="4" width="12" bestFit="1" customWidth="1"/>
    <col min="6" max="6" width="10.140625" bestFit="1" customWidth="1"/>
    <col min="10" max="10" width="22.7109375" bestFit="1" customWidth="1"/>
    <col min="13" max="13" width="9.85546875" bestFit="1" customWidth="1"/>
  </cols>
  <sheetData>
    <row r="1" spans="1:5" x14ac:dyDescent="0.25">
      <c r="A1" s="135" t="s">
        <v>0</v>
      </c>
      <c r="B1" s="135"/>
      <c r="C1" s="135"/>
    </row>
    <row r="2" spans="1:5" x14ac:dyDescent="0.25">
      <c r="A2" s="135" t="s">
        <v>258</v>
      </c>
      <c r="B2" s="135"/>
      <c r="C2" s="135"/>
    </row>
    <row r="4" spans="1:5" x14ac:dyDescent="0.25">
      <c r="A4" s="1" t="s">
        <v>1</v>
      </c>
      <c r="B4" s="1" t="s">
        <v>2</v>
      </c>
      <c r="C4" s="1" t="s">
        <v>3</v>
      </c>
    </row>
    <row r="5" spans="1:5" x14ac:dyDescent="0.25">
      <c r="A5" s="2" t="s">
        <v>4</v>
      </c>
      <c r="B5" s="115">
        <f>B7+B6</f>
        <v>1067.5100000000002</v>
      </c>
      <c r="C5" s="4">
        <f>B5/$B$31</f>
        <v>3.7755100958139455E-4</v>
      </c>
    </row>
    <row r="6" spans="1:5" x14ac:dyDescent="0.25">
      <c r="A6" s="5" t="s">
        <v>5</v>
      </c>
      <c r="B6" s="6">
        <f>'[1]נספח 1- מניות'!C5+'[1]נספח 1-  אג"ח'!C5+'[1]נספח 1-כללי'!C5</f>
        <v>0</v>
      </c>
      <c r="C6" s="7">
        <f t="shared" ref="C6:C31" si="0">B6/$B$31</f>
        <v>0</v>
      </c>
    </row>
    <row r="7" spans="1:5" x14ac:dyDescent="0.25">
      <c r="A7" s="5" t="s">
        <v>6</v>
      </c>
      <c r="B7" s="6">
        <f>'נספח 1-כללי'!C6+'נספח 1-  אג"ח'!C6+'נספח 1- מניות'!C6</f>
        <v>1067.5100000000002</v>
      </c>
      <c r="C7" s="7">
        <f t="shared" si="0"/>
        <v>3.7755100958139455E-4</v>
      </c>
    </row>
    <row r="8" spans="1:5" x14ac:dyDescent="0.25">
      <c r="A8" s="2" t="s">
        <v>7</v>
      </c>
      <c r="B8" s="115">
        <f>SUM(B9:B10)</f>
        <v>105.11</v>
      </c>
      <c r="C8" s="4">
        <f t="shared" si="0"/>
        <v>3.7174721189591079E-5</v>
      </c>
    </row>
    <row r="9" spans="1:5" x14ac:dyDescent="0.25">
      <c r="A9" s="5" t="s">
        <v>8</v>
      </c>
      <c r="B9" s="6">
        <f>'[1]נספח 1- מניות'!C8+'[1]נספח 1-  אג"ח'!C8+'[1]נספח 1-כללי'!C8</f>
        <v>0</v>
      </c>
      <c r="C9" s="7">
        <f t="shared" si="0"/>
        <v>0</v>
      </c>
    </row>
    <row r="10" spans="1:5" x14ac:dyDescent="0.25">
      <c r="A10" s="5" t="s">
        <v>9</v>
      </c>
      <c r="B10" s="6">
        <f>'נספח 1-כללי'!C9+'נספח 1-  אג"ח'!C9+'נספח 1- מניות'!C9</f>
        <v>105.11</v>
      </c>
      <c r="C10" s="7">
        <f t="shared" si="0"/>
        <v>3.7174721189591079E-5</v>
      </c>
    </row>
    <row r="11" spans="1:5" x14ac:dyDescent="0.25">
      <c r="A11" s="2" t="s">
        <v>10</v>
      </c>
      <c r="B11" s="115">
        <f>'[1]נספח 1-כללי'!C10+'[1]נספח 1-  אג"ח'!C10+'[1]נספח 1- מניות'!C10</f>
        <v>0</v>
      </c>
      <c r="C11" s="4">
        <f t="shared" si="0"/>
        <v>0</v>
      </c>
    </row>
    <row r="12" spans="1:5" x14ac:dyDescent="0.25">
      <c r="A12" s="5" t="s">
        <v>11</v>
      </c>
      <c r="B12" s="6">
        <f>'[1]נספח 1- מניות'!C11+'[1]נספח 1-  אג"ח'!C11+'[1]נספח 1-כללי'!C11</f>
        <v>0</v>
      </c>
      <c r="C12" s="7">
        <f t="shared" si="0"/>
        <v>0</v>
      </c>
    </row>
    <row r="13" spans="1:5" x14ac:dyDescent="0.25">
      <c r="A13" s="5" t="s">
        <v>12</v>
      </c>
      <c r="B13" s="6">
        <f>'[1]נספח 1- מניות'!C12+'[1]נספח 1-  אג"ח'!C12+'[1]נספח 1-כללי'!C12</f>
        <v>0</v>
      </c>
      <c r="C13" s="7">
        <f t="shared" si="0"/>
        <v>0</v>
      </c>
    </row>
    <row r="14" spans="1:5" x14ac:dyDescent="0.25">
      <c r="A14" s="5" t="s">
        <v>13</v>
      </c>
      <c r="B14" s="6">
        <f>'[1]נספח 1- מניות'!C13+'[1]נספח 1-  אג"ח'!C13+'[1]נספח 1-כללי'!C13</f>
        <v>0</v>
      </c>
      <c r="C14" s="7">
        <f t="shared" si="0"/>
        <v>0</v>
      </c>
    </row>
    <row r="15" spans="1:5" x14ac:dyDescent="0.25">
      <c r="A15" s="2" t="s">
        <v>14</v>
      </c>
      <c r="B15" s="115">
        <f>B16+B17+B20+B21+B23+B22</f>
        <v>2422.6249874420064</v>
      </c>
      <c r="C15" s="4">
        <f t="shared" si="0"/>
        <v>8.5682055422978945E-4</v>
      </c>
    </row>
    <row r="16" spans="1:5" x14ac:dyDescent="0.25">
      <c r="A16" s="8" t="s">
        <v>15</v>
      </c>
      <c r="B16" s="6">
        <v>608.16298744200662</v>
      </c>
      <c r="C16" s="7">
        <f t="shared" si="0"/>
        <v>2.1509170864794384E-4</v>
      </c>
      <c r="E16" s="117"/>
    </row>
    <row r="17" spans="1:21" x14ac:dyDescent="0.25">
      <c r="A17" s="8" t="s">
        <v>16</v>
      </c>
      <c r="B17" s="6">
        <v>750.55200000000013</v>
      </c>
      <c r="C17" s="7">
        <f t="shared" si="0"/>
        <v>2.6545106401189202E-4</v>
      </c>
      <c r="E17" s="117"/>
    </row>
    <row r="18" spans="1:21" x14ac:dyDescent="0.25">
      <c r="A18" s="5" t="s">
        <v>17</v>
      </c>
      <c r="B18" s="6">
        <v>0</v>
      </c>
      <c r="C18" s="7">
        <f t="shared" si="0"/>
        <v>0</v>
      </c>
      <c r="E18" s="117"/>
    </row>
    <row r="19" spans="1:21" x14ac:dyDescent="0.25">
      <c r="A19" s="5" t="s">
        <v>18</v>
      </c>
      <c r="B19" s="6">
        <v>0</v>
      </c>
      <c r="C19" s="7">
        <f t="shared" si="0"/>
        <v>0</v>
      </c>
      <c r="E19" s="117"/>
    </row>
    <row r="20" spans="1:21" s="9" customFormat="1" x14ac:dyDescent="0.25">
      <c r="A20" s="8" t="s">
        <v>19</v>
      </c>
      <c r="B20" s="6">
        <v>351.18</v>
      </c>
      <c r="C20" s="10">
        <f t="shared" si="0"/>
        <v>1.242033925160365E-4</v>
      </c>
      <c r="D20"/>
      <c r="E20" s="117"/>
      <c r="F20"/>
      <c r="G20"/>
      <c r="H20"/>
      <c r="I20"/>
      <c r="J20"/>
      <c r="K20"/>
      <c r="L20"/>
      <c r="M20"/>
      <c r="N20"/>
    </row>
    <row r="21" spans="1:21" x14ac:dyDescent="0.25">
      <c r="A21" s="5" t="s">
        <v>20</v>
      </c>
      <c r="B21" s="6">
        <v>643.04999999999984</v>
      </c>
      <c r="C21" s="7">
        <f t="shared" si="0"/>
        <v>2.2743035354358802E-4</v>
      </c>
      <c r="E21" s="117"/>
      <c r="O21" s="9"/>
      <c r="P21" s="9"/>
      <c r="Q21" s="9"/>
      <c r="R21" s="9"/>
      <c r="S21" s="9"/>
      <c r="T21" s="9"/>
      <c r="U21" s="9"/>
    </row>
    <row r="22" spans="1:21" x14ac:dyDescent="0.25">
      <c r="A22" s="5" t="s">
        <v>21</v>
      </c>
      <c r="B22" s="6">
        <v>0</v>
      </c>
      <c r="C22" s="7">
        <f t="shared" si="0"/>
        <v>0</v>
      </c>
      <c r="E22" s="117"/>
      <c r="O22" s="9"/>
      <c r="P22" s="9"/>
      <c r="Q22" s="9"/>
      <c r="R22" s="9"/>
      <c r="S22" s="9"/>
      <c r="T22" s="9"/>
      <c r="U22" s="9"/>
    </row>
    <row r="23" spans="1:21" x14ac:dyDescent="0.25">
      <c r="A23" s="5" t="s">
        <v>22</v>
      </c>
      <c r="B23" s="6">
        <v>69.680000000000007</v>
      </c>
      <c r="C23" s="7">
        <f t="shared" si="0"/>
        <v>2.4644035510329242E-5</v>
      </c>
      <c r="E23" s="117"/>
      <c r="O23" s="9"/>
      <c r="P23" s="9"/>
      <c r="Q23" s="9"/>
      <c r="R23" s="9"/>
      <c r="S23" s="9"/>
      <c r="T23" s="9"/>
      <c r="U23" s="9"/>
    </row>
    <row r="24" spans="1:21" x14ac:dyDescent="0.25">
      <c r="A24" s="2" t="s">
        <v>23</v>
      </c>
      <c r="B24" s="3">
        <f>SUM(B25:B26)</f>
        <v>0</v>
      </c>
      <c r="C24" s="4">
        <f t="shared" si="0"/>
        <v>0</v>
      </c>
      <c r="O24" s="9"/>
      <c r="P24" s="9"/>
      <c r="Q24" s="9"/>
      <c r="R24" s="9"/>
      <c r="S24" s="9"/>
      <c r="T24" s="9"/>
      <c r="U24" s="9"/>
    </row>
    <row r="25" spans="1:21" x14ac:dyDescent="0.25">
      <c r="A25" s="5" t="s">
        <v>24</v>
      </c>
      <c r="B25" s="6">
        <f>'[1]נספח 1- מניות'!C24+'[1]נספח 1-  אג"ח'!C24+'[1]נספח 1-כללי'!C24</f>
        <v>0</v>
      </c>
      <c r="C25" s="7">
        <f t="shared" si="0"/>
        <v>0</v>
      </c>
      <c r="O25" s="9"/>
      <c r="P25" s="9"/>
      <c r="Q25" s="9"/>
      <c r="R25" s="9"/>
      <c r="S25" s="9"/>
      <c r="T25" s="9"/>
      <c r="U25" s="9"/>
    </row>
    <row r="26" spans="1:21" x14ac:dyDescent="0.25">
      <c r="A26" s="5" t="s">
        <v>25</v>
      </c>
      <c r="B26" s="6">
        <f>'[1]נספח 1- מניות'!C25+'[1]נספח 1-  אג"ח'!C25+'[1]נספח 1-כללי'!C25</f>
        <v>0</v>
      </c>
      <c r="C26" s="7">
        <f t="shared" si="0"/>
        <v>0</v>
      </c>
      <c r="O26" s="9"/>
      <c r="P26" s="9"/>
      <c r="Q26" s="9"/>
      <c r="R26" s="9"/>
      <c r="S26" s="9"/>
      <c r="T26" s="9"/>
      <c r="U26" s="9"/>
    </row>
    <row r="27" spans="1:21" x14ac:dyDescent="0.25">
      <c r="A27" s="2" t="s">
        <v>26</v>
      </c>
      <c r="B27" s="3">
        <f>B5+B8+B15</f>
        <v>3595.2449874420063</v>
      </c>
      <c r="C27" s="4">
        <f t="shared" si="0"/>
        <v>1.2715462850007751E-3</v>
      </c>
      <c r="O27" s="9"/>
      <c r="P27" s="9"/>
      <c r="Q27" s="9"/>
      <c r="R27" s="9"/>
      <c r="S27" s="9"/>
      <c r="T27" s="9"/>
      <c r="U27" s="9"/>
    </row>
    <row r="28" spans="1:21" x14ac:dyDescent="0.25">
      <c r="A28" s="5" t="s">
        <v>27</v>
      </c>
      <c r="B28" s="11"/>
      <c r="C28" s="7">
        <f t="shared" si="0"/>
        <v>0</v>
      </c>
      <c r="O28" s="9"/>
      <c r="P28" s="9"/>
      <c r="Q28" s="9"/>
      <c r="R28" s="9"/>
      <c r="S28" s="9"/>
      <c r="T28" s="9"/>
      <c r="U28" s="9"/>
    </row>
    <row r="29" spans="1:21" x14ac:dyDescent="0.25">
      <c r="A29" s="5" t="s">
        <v>28</v>
      </c>
      <c r="B29" s="134">
        <f>B15/B33</f>
        <v>7.9902346136307627E-4</v>
      </c>
      <c r="C29" s="7">
        <f t="shared" si="0"/>
        <v>2.8259418133492875E-10</v>
      </c>
      <c r="O29" s="9"/>
      <c r="P29" s="9"/>
      <c r="Q29" s="9"/>
      <c r="R29" s="9"/>
      <c r="S29" s="9"/>
      <c r="T29" s="9"/>
      <c r="U29" s="9"/>
    </row>
    <row r="30" spans="1:21" x14ac:dyDescent="0.25">
      <c r="A30" s="5" t="s">
        <v>29</v>
      </c>
      <c r="B30" s="134">
        <f>B27/B33</f>
        <v>1.185773740964904E-3</v>
      </c>
      <c r="C30" s="7">
        <f t="shared" si="0"/>
        <v>4.1937787284091617E-10</v>
      </c>
      <c r="O30" s="9"/>
      <c r="P30" s="9"/>
      <c r="Q30" s="9"/>
      <c r="R30" s="9"/>
      <c r="S30" s="9"/>
      <c r="T30" s="9"/>
      <c r="U30" s="9"/>
    </row>
    <row r="31" spans="1:21" x14ac:dyDescent="0.25">
      <c r="A31" s="5" t="s">
        <v>30</v>
      </c>
      <c r="B31" s="119">
        <v>2827459</v>
      </c>
      <c r="C31" s="12">
        <f t="shared" si="0"/>
        <v>1</v>
      </c>
      <c r="O31" s="9"/>
      <c r="P31" s="9"/>
      <c r="Q31" s="9"/>
      <c r="R31" s="9"/>
      <c r="S31" s="9"/>
      <c r="T31" s="9"/>
      <c r="U31" s="9"/>
    </row>
    <row r="32" spans="1:21" x14ac:dyDescent="0.25">
      <c r="A32" s="105"/>
      <c r="B32" s="106">
        <f>'[1]נספח 1-כללי'!C31+'[1]נספח 1-  אג"ח'!C31+'[1]נספח 1- מניות'!C31</f>
        <v>0</v>
      </c>
      <c r="O32" s="9"/>
      <c r="P32" s="9"/>
      <c r="Q32" s="9"/>
      <c r="R32" s="9"/>
      <c r="S32" s="9"/>
      <c r="T32" s="9"/>
      <c r="U32" s="9"/>
    </row>
    <row r="33" spans="1:21" ht="15.75" x14ac:dyDescent="0.25">
      <c r="A33" s="105" t="s">
        <v>31</v>
      </c>
      <c r="B33" s="85">
        <f>'[2]נספח 1-כללי'!C32+'[2]נספח 1-  אג"ח'!C32+'[2]נספח 1- מניות'!C32</f>
        <v>3031982.2941233581</v>
      </c>
      <c r="O33" s="9"/>
      <c r="P33" s="9"/>
      <c r="Q33" s="9"/>
      <c r="R33" s="9"/>
      <c r="S33" s="9"/>
      <c r="T33" s="9"/>
      <c r="U33" s="9"/>
    </row>
    <row r="34" spans="1:21" x14ac:dyDescent="0.25">
      <c r="A34" s="49"/>
      <c r="B34" s="4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5">
      <c r="A35" s="105" t="s">
        <v>32</v>
      </c>
      <c r="B35" s="107">
        <f>AVERAGE(B31,B33)</f>
        <v>2929720.647061679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5">
      <c r="A36" s="117"/>
    </row>
    <row r="37" spans="1:21" x14ac:dyDescent="0.25">
      <c r="A37" s="120"/>
    </row>
    <row r="39" spans="1:21" ht="15.75" x14ac:dyDescent="0.25">
      <c r="B39" s="13"/>
    </row>
    <row r="40" spans="1:21" x14ac:dyDescent="0.25">
      <c r="B40" s="14"/>
    </row>
    <row r="41" spans="1:21" ht="15.75" x14ac:dyDescent="0.25">
      <c r="B41" s="1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rightToLeft="1" zoomScale="80" zoomScaleNormal="80" workbookViewId="0">
      <selection activeCell="C30" sqref="C30"/>
    </sheetView>
  </sheetViews>
  <sheetFormatPr defaultColWidth="9.140625" defaultRowHeight="15" x14ac:dyDescent="0.25"/>
  <cols>
    <col min="1" max="1" width="9.140625" style="17"/>
    <col min="2" max="2" width="123" style="17" bestFit="1" customWidth="1"/>
    <col min="3" max="3" width="26.42578125" style="17" bestFit="1" customWidth="1"/>
    <col min="4" max="4" width="11.85546875" style="17" bestFit="1" customWidth="1"/>
    <col min="5" max="5" width="21.140625" style="17" bestFit="1" customWidth="1"/>
    <col min="6" max="255" width="9.140625" style="17"/>
    <col min="256" max="256" width="10.7109375" style="17" bestFit="1" customWidth="1"/>
    <col min="257" max="257" width="9" style="17" bestFit="1" customWidth="1"/>
    <col min="258" max="258" width="71.28515625" style="17" bestFit="1" customWidth="1"/>
    <col min="259" max="259" width="11.7109375" style="17" bestFit="1" customWidth="1"/>
    <col min="260" max="260" width="11.85546875" style="17" bestFit="1" customWidth="1"/>
    <col min="261" max="511" width="9.140625" style="17"/>
    <col min="512" max="512" width="10.7109375" style="17" bestFit="1" customWidth="1"/>
    <col min="513" max="513" width="9" style="17" bestFit="1" customWidth="1"/>
    <col min="514" max="514" width="71.28515625" style="17" bestFit="1" customWidth="1"/>
    <col min="515" max="515" width="11.7109375" style="17" bestFit="1" customWidth="1"/>
    <col min="516" max="516" width="11.85546875" style="17" bestFit="1" customWidth="1"/>
    <col min="517" max="767" width="9.140625" style="17"/>
    <col min="768" max="768" width="10.7109375" style="17" bestFit="1" customWidth="1"/>
    <col min="769" max="769" width="9" style="17" bestFit="1" customWidth="1"/>
    <col min="770" max="770" width="71.28515625" style="17" bestFit="1" customWidth="1"/>
    <col min="771" max="771" width="11.7109375" style="17" bestFit="1" customWidth="1"/>
    <col min="772" max="772" width="11.85546875" style="17" bestFit="1" customWidth="1"/>
    <col min="773" max="1023" width="9.140625" style="17"/>
    <col min="1024" max="1024" width="10.7109375" style="17" bestFit="1" customWidth="1"/>
    <col min="1025" max="1025" width="9" style="17" bestFit="1" customWidth="1"/>
    <col min="1026" max="1026" width="71.28515625" style="17" bestFit="1" customWidth="1"/>
    <col min="1027" max="1027" width="11.7109375" style="17" bestFit="1" customWidth="1"/>
    <col min="1028" max="1028" width="11.85546875" style="17" bestFit="1" customWidth="1"/>
    <col min="1029" max="1279" width="9.140625" style="17"/>
    <col min="1280" max="1280" width="10.7109375" style="17" bestFit="1" customWidth="1"/>
    <col min="1281" max="1281" width="9" style="17" bestFit="1" customWidth="1"/>
    <col min="1282" max="1282" width="71.28515625" style="17" bestFit="1" customWidth="1"/>
    <col min="1283" max="1283" width="11.7109375" style="17" bestFit="1" customWidth="1"/>
    <col min="1284" max="1284" width="11.85546875" style="17" bestFit="1" customWidth="1"/>
    <col min="1285" max="1535" width="9.140625" style="17"/>
    <col min="1536" max="1536" width="10.7109375" style="17" bestFit="1" customWidth="1"/>
    <col min="1537" max="1537" width="9" style="17" bestFit="1" customWidth="1"/>
    <col min="1538" max="1538" width="71.28515625" style="17" bestFit="1" customWidth="1"/>
    <col min="1539" max="1539" width="11.7109375" style="17" bestFit="1" customWidth="1"/>
    <col min="1540" max="1540" width="11.85546875" style="17" bestFit="1" customWidth="1"/>
    <col min="1541" max="1791" width="9.140625" style="17"/>
    <col min="1792" max="1792" width="10.7109375" style="17" bestFit="1" customWidth="1"/>
    <col min="1793" max="1793" width="9" style="17" bestFit="1" customWidth="1"/>
    <col min="1794" max="1794" width="71.28515625" style="17" bestFit="1" customWidth="1"/>
    <col min="1795" max="1795" width="11.7109375" style="17" bestFit="1" customWidth="1"/>
    <col min="1796" max="1796" width="11.85546875" style="17" bestFit="1" customWidth="1"/>
    <col min="1797" max="2047" width="9.140625" style="17"/>
    <col min="2048" max="2048" width="10.7109375" style="17" bestFit="1" customWidth="1"/>
    <col min="2049" max="2049" width="9" style="17" bestFit="1" customWidth="1"/>
    <col min="2050" max="2050" width="71.28515625" style="17" bestFit="1" customWidth="1"/>
    <col min="2051" max="2051" width="11.7109375" style="17" bestFit="1" customWidth="1"/>
    <col min="2052" max="2052" width="11.85546875" style="17" bestFit="1" customWidth="1"/>
    <col min="2053" max="2303" width="9.140625" style="17"/>
    <col min="2304" max="2304" width="10.7109375" style="17" bestFit="1" customWidth="1"/>
    <col min="2305" max="2305" width="9" style="17" bestFit="1" customWidth="1"/>
    <col min="2306" max="2306" width="71.28515625" style="17" bestFit="1" customWidth="1"/>
    <col min="2307" max="2307" width="11.7109375" style="17" bestFit="1" customWidth="1"/>
    <col min="2308" max="2308" width="11.85546875" style="17" bestFit="1" customWidth="1"/>
    <col min="2309" max="2559" width="9.140625" style="17"/>
    <col min="2560" max="2560" width="10.7109375" style="17" bestFit="1" customWidth="1"/>
    <col min="2561" max="2561" width="9" style="17" bestFit="1" customWidth="1"/>
    <col min="2562" max="2562" width="71.28515625" style="17" bestFit="1" customWidth="1"/>
    <col min="2563" max="2563" width="11.7109375" style="17" bestFit="1" customWidth="1"/>
    <col min="2564" max="2564" width="11.85546875" style="17" bestFit="1" customWidth="1"/>
    <col min="2565" max="2815" width="9.140625" style="17"/>
    <col min="2816" max="2816" width="10.7109375" style="17" bestFit="1" customWidth="1"/>
    <col min="2817" max="2817" width="9" style="17" bestFit="1" customWidth="1"/>
    <col min="2818" max="2818" width="71.28515625" style="17" bestFit="1" customWidth="1"/>
    <col min="2819" max="2819" width="11.7109375" style="17" bestFit="1" customWidth="1"/>
    <col min="2820" max="2820" width="11.85546875" style="17" bestFit="1" customWidth="1"/>
    <col min="2821" max="3071" width="9.140625" style="17"/>
    <col min="3072" max="3072" width="10.7109375" style="17" bestFit="1" customWidth="1"/>
    <col min="3073" max="3073" width="9" style="17" bestFit="1" customWidth="1"/>
    <col min="3074" max="3074" width="71.28515625" style="17" bestFit="1" customWidth="1"/>
    <col min="3075" max="3075" width="11.7109375" style="17" bestFit="1" customWidth="1"/>
    <col min="3076" max="3076" width="11.85546875" style="17" bestFit="1" customWidth="1"/>
    <col min="3077" max="3327" width="9.140625" style="17"/>
    <col min="3328" max="3328" width="10.7109375" style="17" bestFit="1" customWidth="1"/>
    <col min="3329" max="3329" width="9" style="17" bestFit="1" customWidth="1"/>
    <col min="3330" max="3330" width="71.28515625" style="17" bestFit="1" customWidth="1"/>
    <col min="3331" max="3331" width="11.7109375" style="17" bestFit="1" customWidth="1"/>
    <col min="3332" max="3332" width="11.85546875" style="17" bestFit="1" customWidth="1"/>
    <col min="3333" max="3583" width="9.140625" style="17"/>
    <col min="3584" max="3584" width="10.7109375" style="17" bestFit="1" customWidth="1"/>
    <col min="3585" max="3585" width="9" style="17" bestFit="1" customWidth="1"/>
    <col min="3586" max="3586" width="71.28515625" style="17" bestFit="1" customWidth="1"/>
    <col min="3587" max="3587" width="11.7109375" style="17" bestFit="1" customWidth="1"/>
    <col min="3588" max="3588" width="11.85546875" style="17" bestFit="1" customWidth="1"/>
    <col min="3589" max="3839" width="9.140625" style="17"/>
    <col min="3840" max="3840" width="10.7109375" style="17" bestFit="1" customWidth="1"/>
    <col min="3841" max="3841" width="9" style="17" bestFit="1" customWidth="1"/>
    <col min="3842" max="3842" width="71.28515625" style="17" bestFit="1" customWidth="1"/>
    <col min="3843" max="3843" width="11.7109375" style="17" bestFit="1" customWidth="1"/>
    <col min="3844" max="3844" width="11.85546875" style="17" bestFit="1" customWidth="1"/>
    <col min="3845" max="4095" width="9.140625" style="17"/>
    <col min="4096" max="4096" width="10.7109375" style="17" bestFit="1" customWidth="1"/>
    <col min="4097" max="4097" width="9" style="17" bestFit="1" customWidth="1"/>
    <col min="4098" max="4098" width="71.28515625" style="17" bestFit="1" customWidth="1"/>
    <col min="4099" max="4099" width="11.7109375" style="17" bestFit="1" customWidth="1"/>
    <col min="4100" max="4100" width="11.85546875" style="17" bestFit="1" customWidth="1"/>
    <col min="4101" max="4351" width="9.140625" style="17"/>
    <col min="4352" max="4352" width="10.7109375" style="17" bestFit="1" customWidth="1"/>
    <col min="4353" max="4353" width="9" style="17" bestFit="1" customWidth="1"/>
    <col min="4354" max="4354" width="71.28515625" style="17" bestFit="1" customWidth="1"/>
    <col min="4355" max="4355" width="11.7109375" style="17" bestFit="1" customWidth="1"/>
    <col min="4356" max="4356" width="11.85546875" style="17" bestFit="1" customWidth="1"/>
    <col min="4357" max="4607" width="9.140625" style="17"/>
    <col min="4608" max="4608" width="10.7109375" style="17" bestFit="1" customWidth="1"/>
    <col min="4609" max="4609" width="9" style="17" bestFit="1" customWidth="1"/>
    <col min="4610" max="4610" width="71.28515625" style="17" bestFit="1" customWidth="1"/>
    <col min="4611" max="4611" width="11.7109375" style="17" bestFit="1" customWidth="1"/>
    <col min="4612" max="4612" width="11.85546875" style="17" bestFit="1" customWidth="1"/>
    <col min="4613" max="4863" width="9.140625" style="17"/>
    <col min="4864" max="4864" width="10.7109375" style="17" bestFit="1" customWidth="1"/>
    <col min="4865" max="4865" width="9" style="17" bestFit="1" customWidth="1"/>
    <col min="4866" max="4866" width="71.28515625" style="17" bestFit="1" customWidth="1"/>
    <col min="4867" max="4867" width="11.7109375" style="17" bestFit="1" customWidth="1"/>
    <col min="4868" max="4868" width="11.85546875" style="17" bestFit="1" customWidth="1"/>
    <col min="4869" max="5119" width="9.140625" style="17"/>
    <col min="5120" max="5120" width="10.7109375" style="17" bestFit="1" customWidth="1"/>
    <col min="5121" max="5121" width="9" style="17" bestFit="1" customWidth="1"/>
    <col min="5122" max="5122" width="71.28515625" style="17" bestFit="1" customWidth="1"/>
    <col min="5123" max="5123" width="11.7109375" style="17" bestFit="1" customWidth="1"/>
    <col min="5124" max="5124" width="11.85546875" style="17" bestFit="1" customWidth="1"/>
    <col min="5125" max="5375" width="9.140625" style="17"/>
    <col min="5376" max="5376" width="10.7109375" style="17" bestFit="1" customWidth="1"/>
    <col min="5377" max="5377" width="9" style="17" bestFit="1" customWidth="1"/>
    <col min="5378" max="5378" width="71.28515625" style="17" bestFit="1" customWidth="1"/>
    <col min="5379" max="5379" width="11.7109375" style="17" bestFit="1" customWidth="1"/>
    <col min="5380" max="5380" width="11.85546875" style="17" bestFit="1" customWidth="1"/>
    <col min="5381" max="5631" width="9.140625" style="17"/>
    <col min="5632" max="5632" width="10.7109375" style="17" bestFit="1" customWidth="1"/>
    <col min="5633" max="5633" width="9" style="17" bestFit="1" customWidth="1"/>
    <col min="5634" max="5634" width="71.28515625" style="17" bestFit="1" customWidth="1"/>
    <col min="5635" max="5635" width="11.7109375" style="17" bestFit="1" customWidth="1"/>
    <col min="5636" max="5636" width="11.85546875" style="17" bestFit="1" customWidth="1"/>
    <col min="5637" max="5887" width="9.140625" style="17"/>
    <col min="5888" max="5888" width="10.7109375" style="17" bestFit="1" customWidth="1"/>
    <col min="5889" max="5889" width="9" style="17" bestFit="1" customWidth="1"/>
    <col min="5890" max="5890" width="71.28515625" style="17" bestFit="1" customWidth="1"/>
    <col min="5891" max="5891" width="11.7109375" style="17" bestFit="1" customWidth="1"/>
    <col min="5892" max="5892" width="11.85546875" style="17" bestFit="1" customWidth="1"/>
    <col min="5893" max="6143" width="9.140625" style="17"/>
    <col min="6144" max="6144" width="10.7109375" style="17" bestFit="1" customWidth="1"/>
    <col min="6145" max="6145" width="9" style="17" bestFit="1" customWidth="1"/>
    <col min="6146" max="6146" width="71.28515625" style="17" bestFit="1" customWidth="1"/>
    <col min="6147" max="6147" width="11.7109375" style="17" bestFit="1" customWidth="1"/>
    <col min="6148" max="6148" width="11.85546875" style="17" bestFit="1" customWidth="1"/>
    <col min="6149" max="6399" width="9.140625" style="17"/>
    <col min="6400" max="6400" width="10.7109375" style="17" bestFit="1" customWidth="1"/>
    <col min="6401" max="6401" width="9" style="17" bestFit="1" customWidth="1"/>
    <col min="6402" max="6402" width="71.28515625" style="17" bestFit="1" customWidth="1"/>
    <col min="6403" max="6403" width="11.7109375" style="17" bestFit="1" customWidth="1"/>
    <col min="6404" max="6404" width="11.85546875" style="17" bestFit="1" customWidth="1"/>
    <col min="6405" max="6655" width="9.140625" style="17"/>
    <col min="6656" max="6656" width="10.7109375" style="17" bestFit="1" customWidth="1"/>
    <col min="6657" max="6657" width="9" style="17" bestFit="1" customWidth="1"/>
    <col min="6658" max="6658" width="71.28515625" style="17" bestFit="1" customWidth="1"/>
    <col min="6659" max="6659" width="11.7109375" style="17" bestFit="1" customWidth="1"/>
    <col min="6660" max="6660" width="11.85546875" style="17" bestFit="1" customWidth="1"/>
    <col min="6661" max="6911" width="9.140625" style="17"/>
    <col min="6912" max="6912" width="10.7109375" style="17" bestFit="1" customWidth="1"/>
    <col min="6913" max="6913" width="9" style="17" bestFit="1" customWidth="1"/>
    <col min="6914" max="6914" width="71.28515625" style="17" bestFit="1" customWidth="1"/>
    <col min="6915" max="6915" width="11.7109375" style="17" bestFit="1" customWidth="1"/>
    <col min="6916" max="6916" width="11.85546875" style="17" bestFit="1" customWidth="1"/>
    <col min="6917" max="7167" width="9.140625" style="17"/>
    <col min="7168" max="7168" width="10.7109375" style="17" bestFit="1" customWidth="1"/>
    <col min="7169" max="7169" width="9" style="17" bestFit="1" customWidth="1"/>
    <col min="7170" max="7170" width="71.28515625" style="17" bestFit="1" customWidth="1"/>
    <col min="7171" max="7171" width="11.7109375" style="17" bestFit="1" customWidth="1"/>
    <col min="7172" max="7172" width="11.85546875" style="17" bestFit="1" customWidth="1"/>
    <col min="7173" max="7423" width="9.140625" style="17"/>
    <col min="7424" max="7424" width="10.7109375" style="17" bestFit="1" customWidth="1"/>
    <col min="7425" max="7425" width="9" style="17" bestFit="1" customWidth="1"/>
    <col min="7426" max="7426" width="71.28515625" style="17" bestFit="1" customWidth="1"/>
    <col min="7427" max="7427" width="11.7109375" style="17" bestFit="1" customWidth="1"/>
    <col min="7428" max="7428" width="11.85546875" style="17" bestFit="1" customWidth="1"/>
    <col min="7429" max="7679" width="9.140625" style="17"/>
    <col min="7680" max="7680" width="10.7109375" style="17" bestFit="1" customWidth="1"/>
    <col min="7681" max="7681" width="9" style="17" bestFit="1" customWidth="1"/>
    <col min="7682" max="7682" width="71.28515625" style="17" bestFit="1" customWidth="1"/>
    <col min="7683" max="7683" width="11.7109375" style="17" bestFit="1" customWidth="1"/>
    <col min="7684" max="7684" width="11.85546875" style="17" bestFit="1" customWidth="1"/>
    <col min="7685" max="7935" width="9.140625" style="17"/>
    <col min="7936" max="7936" width="10.7109375" style="17" bestFit="1" customWidth="1"/>
    <col min="7937" max="7937" width="9" style="17" bestFit="1" customWidth="1"/>
    <col min="7938" max="7938" width="71.28515625" style="17" bestFit="1" customWidth="1"/>
    <col min="7939" max="7939" width="11.7109375" style="17" bestFit="1" customWidth="1"/>
    <col min="7940" max="7940" width="11.85546875" style="17" bestFit="1" customWidth="1"/>
    <col min="7941" max="8191" width="9.140625" style="17"/>
    <col min="8192" max="8192" width="10.7109375" style="17" bestFit="1" customWidth="1"/>
    <col min="8193" max="8193" width="9" style="17" bestFit="1" customWidth="1"/>
    <col min="8194" max="8194" width="71.28515625" style="17" bestFit="1" customWidth="1"/>
    <col min="8195" max="8195" width="11.7109375" style="17" bestFit="1" customWidth="1"/>
    <col min="8196" max="8196" width="11.85546875" style="17" bestFit="1" customWidth="1"/>
    <col min="8197" max="8447" width="9.140625" style="17"/>
    <col min="8448" max="8448" width="10.7109375" style="17" bestFit="1" customWidth="1"/>
    <col min="8449" max="8449" width="9" style="17" bestFit="1" customWidth="1"/>
    <col min="8450" max="8450" width="71.28515625" style="17" bestFit="1" customWidth="1"/>
    <col min="8451" max="8451" width="11.7109375" style="17" bestFit="1" customWidth="1"/>
    <col min="8452" max="8452" width="11.85546875" style="17" bestFit="1" customWidth="1"/>
    <col min="8453" max="8703" width="9.140625" style="17"/>
    <col min="8704" max="8704" width="10.7109375" style="17" bestFit="1" customWidth="1"/>
    <col min="8705" max="8705" width="9" style="17" bestFit="1" customWidth="1"/>
    <col min="8706" max="8706" width="71.28515625" style="17" bestFit="1" customWidth="1"/>
    <col min="8707" max="8707" width="11.7109375" style="17" bestFit="1" customWidth="1"/>
    <col min="8708" max="8708" width="11.85546875" style="17" bestFit="1" customWidth="1"/>
    <col min="8709" max="8959" width="9.140625" style="17"/>
    <col min="8960" max="8960" width="10.7109375" style="17" bestFit="1" customWidth="1"/>
    <col min="8961" max="8961" width="9" style="17" bestFit="1" customWidth="1"/>
    <col min="8962" max="8962" width="71.28515625" style="17" bestFit="1" customWidth="1"/>
    <col min="8963" max="8963" width="11.7109375" style="17" bestFit="1" customWidth="1"/>
    <col min="8964" max="8964" width="11.85546875" style="17" bestFit="1" customWidth="1"/>
    <col min="8965" max="9215" width="9.140625" style="17"/>
    <col min="9216" max="9216" width="10.7109375" style="17" bestFit="1" customWidth="1"/>
    <col min="9217" max="9217" width="9" style="17" bestFit="1" customWidth="1"/>
    <col min="9218" max="9218" width="71.28515625" style="17" bestFit="1" customWidth="1"/>
    <col min="9219" max="9219" width="11.7109375" style="17" bestFit="1" customWidth="1"/>
    <col min="9220" max="9220" width="11.85546875" style="17" bestFit="1" customWidth="1"/>
    <col min="9221" max="9471" width="9.140625" style="17"/>
    <col min="9472" max="9472" width="10.7109375" style="17" bestFit="1" customWidth="1"/>
    <col min="9473" max="9473" width="9" style="17" bestFit="1" customWidth="1"/>
    <col min="9474" max="9474" width="71.28515625" style="17" bestFit="1" customWidth="1"/>
    <col min="9475" max="9475" width="11.7109375" style="17" bestFit="1" customWidth="1"/>
    <col min="9476" max="9476" width="11.85546875" style="17" bestFit="1" customWidth="1"/>
    <col min="9477" max="9727" width="9.140625" style="17"/>
    <col min="9728" max="9728" width="10.7109375" style="17" bestFit="1" customWidth="1"/>
    <col min="9729" max="9729" width="9" style="17" bestFit="1" customWidth="1"/>
    <col min="9730" max="9730" width="71.28515625" style="17" bestFit="1" customWidth="1"/>
    <col min="9731" max="9731" width="11.7109375" style="17" bestFit="1" customWidth="1"/>
    <col min="9732" max="9732" width="11.85546875" style="17" bestFit="1" customWidth="1"/>
    <col min="9733" max="9983" width="9.140625" style="17"/>
    <col min="9984" max="9984" width="10.7109375" style="17" bestFit="1" customWidth="1"/>
    <col min="9985" max="9985" width="9" style="17" bestFit="1" customWidth="1"/>
    <col min="9986" max="9986" width="71.28515625" style="17" bestFit="1" customWidth="1"/>
    <col min="9987" max="9987" width="11.7109375" style="17" bestFit="1" customWidth="1"/>
    <col min="9988" max="9988" width="11.85546875" style="17" bestFit="1" customWidth="1"/>
    <col min="9989" max="10239" width="9.140625" style="17"/>
    <col min="10240" max="10240" width="10.7109375" style="17" bestFit="1" customWidth="1"/>
    <col min="10241" max="10241" width="9" style="17" bestFit="1" customWidth="1"/>
    <col min="10242" max="10242" width="71.28515625" style="17" bestFit="1" customWidth="1"/>
    <col min="10243" max="10243" width="11.7109375" style="17" bestFit="1" customWidth="1"/>
    <col min="10244" max="10244" width="11.85546875" style="17" bestFit="1" customWidth="1"/>
    <col min="10245" max="10495" width="9.140625" style="17"/>
    <col min="10496" max="10496" width="10.7109375" style="17" bestFit="1" customWidth="1"/>
    <col min="10497" max="10497" width="9" style="17" bestFit="1" customWidth="1"/>
    <col min="10498" max="10498" width="71.28515625" style="17" bestFit="1" customWidth="1"/>
    <col min="10499" max="10499" width="11.7109375" style="17" bestFit="1" customWidth="1"/>
    <col min="10500" max="10500" width="11.85546875" style="17" bestFit="1" customWidth="1"/>
    <col min="10501" max="10751" width="9.140625" style="17"/>
    <col min="10752" max="10752" width="10.7109375" style="17" bestFit="1" customWidth="1"/>
    <col min="10753" max="10753" width="9" style="17" bestFit="1" customWidth="1"/>
    <col min="10754" max="10754" width="71.28515625" style="17" bestFit="1" customWidth="1"/>
    <col min="10755" max="10755" width="11.7109375" style="17" bestFit="1" customWidth="1"/>
    <col min="10756" max="10756" width="11.85546875" style="17" bestFit="1" customWidth="1"/>
    <col min="10757" max="11007" width="9.140625" style="17"/>
    <col min="11008" max="11008" width="10.7109375" style="17" bestFit="1" customWidth="1"/>
    <col min="11009" max="11009" width="9" style="17" bestFit="1" customWidth="1"/>
    <col min="11010" max="11010" width="71.28515625" style="17" bestFit="1" customWidth="1"/>
    <col min="11011" max="11011" width="11.7109375" style="17" bestFit="1" customWidth="1"/>
    <col min="11012" max="11012" width="11.85546875" style="17" bestFit="1" customWidth="1"/>
    <col min="11013" max="11263" width="9.140625" style="17"/>
    <col min="11264" max="11264" width="10.7109375" style="17" bestFit="1" customWidth="1"/>
    <col min="11265" max="11265" width="9" style="17" bestFit="1" customWidth="1"/>
    <col min="11266" max="11266" width="71.28515625" style="17" bestFit="1" customWidth="1"/>
    <col min="11267" max="11267" width="11.7109375" style="17" bestFit="1" customWidth="1"/>
    <col min="11268" max="11268" width="11.85546875" style="17" bestFit="1" customWidth="1"/>
    <col min="11269" max="11519" width="9.140625" style="17"/>
    <col min="11520" max="11520" width="10.7109375" style="17" bestFit="1" customWidth="1"/>
    <col min="11521" max="11521" width="9" style="17" bestFit="1" customWidth="1"/>
    <col min="11522" max="11522" width="71.28515625" style="17" bestFit="1" customWidth="1"/>
    <col min="11523" max="11523" width="11.7109375" style="17" bestFit="1" customWidth="1"/>
    <col min="11524" max="11524" width="11.85546875" style="17" bestFit="1" customWidth="1"/>
    <col min="11525" max="11775" width="9.140625" style="17"/>
    <col min="11776" max="11776" width="10.7109375" style="17" bestFit="1" customWidth="1"/>
    <col min="11777" max="11777" width="9" style="17" bestFit="1" customWidth="1"/>
    <col min="11778" max="11778" width="71.28515625" style="17" bestFit="1" customWidth="1"/>
    <col min="11779" max="11779" width="11.7109375" style="17" bestFit="1" customWidth="1"/>
    <col min="11780" max="11780" width="11.85546875" style="17" bestFit="1" customWidth="1"/>
    <col min="11781" max="12031" width="9.140625" style="17"/>
    <col min="12032" max="12032" width="10.7109375" style="17" bestFit="1" customWidth="1"/>
    <col min="12033" max="12033" width="9" style="17" bestFit="1" customWidth="1"/>
    <col min="12034" max="12034" width="71.28515625" style="17" bestFit="1" customWidth="1"/>
    <col min="12035" max="12035" width="11.7109375" style="17" bestFit="1" customWidth="1"/>
    <col min="12036" max="12036" width="11.85546875" style="17" bestFit="1" customWidth="1"/>
    <col min="12037" max="12287" width="9.140625" style="17"/>
    <col min="12288" max="12288" width="10.7109375" style="17" bestFit="1" customWidth="1"/>
    <col min="12289" max="12289" width="9" style="17" bestFit="1" customWidth="1"/>
    <col min="12290" max="12290" width="71.28515625" style="17" bestFit="1" customWidth="1"/>
    <col min="12291" max="12291" width="11.7109375" style="17" bestFit="1" customWidth="1"/>
    <col min="12292" max="12292" width="11.85546875" style="17" bestFit="1" customWidth="1"/>
    <col min="12293" max="12543" width="9.140625" style="17"/>
    <col min="12544" max="12544" width="10.7109375" style="17" bestFit="1" customWidth="1"/>
    <col min="12545" max="12545" width="9" style="17" bestFit="1" customWidth="1"/>
    <col min="12546" max="12546" width="71.28515625" style="17" bestFit="1" customWidth="1"/>
    <col min="12547" max="12547" width="11.7109375" style="17" bestFit="1" customWidth="1"/>
    <col min="12548" max="12548" width="11.85546875" style="17" bestFit="1" customWidth="1"/>
    <col min="12549" max="12799" width="9.140625" style="17"/>
    <col min="12800" max="12800" width="10.7109375" style="17" bestFit="1" customWidth="1"/>
    <col min="12801" max="12801" width="9" style="17" bestFit="1" customWidth="1"/>
    <col min="12802" max="12802" width="71.28515625" style="17" bestFit="1" customWidth="1"/>
    <col min="12803" max="12803" width="11.7109375" style="17" bestFit="1" customWidth="1"/>
    <col min="12804" max="12804" width="11.85546875" style="17" bestFit="1" customWidth="1"/>
    <col min="12805" max="13055" width="9.140625" style="17"/>
    <col min="13056" max="13056" width="10.7109375" style="17" bestFit="1" customWidth="1"/>
    <col min="13057" max="13057" width="9" style="17" bestFit="1" customWidth="1"/>
    <col min="13058" max="13058" width="71.28515625" style="17" bestFit="1" customWidth="1"/>
    <col min="13059" max="13059" width="11.7109375" style="17" bestFit="1" customWidth="1"/>
    <col min="13060" max="13060" width="11.85546875" style="17" bestFit="1" customWidth="1"/>
    <col min="13061" max="13311" width="9.140625" style="17"/>
    <col min="13312" max="13312" width="10.7109375" style="17" bestFit="1" customWidth="1"/>
    <col min="13313" max="13313" width="9" style="17" bestFit="1" customWidth="1"/>
    <col min="13314" max="13314" width="71.28515625" style="17" bestFit="1" customWidth="1"/>
    <col min="13315" max="13315" width="11.7109375" style="17" bestFit="1" customWidth="1"/>
    <col min="13316" max="13316" width="11.85546875" style="17" bestFit="1" customWidth="1"/>
    <col min="13317" max="13567" width="9.140625" style="17"/>
    <col min="13568" max="13568" width="10.7109375" style="17" bestFit="1" customWidth="1"/>
    <col min="13569" max="13569" width="9" style="17" bestFit="1" customWidth="1"/>
    <col min="13570" max="13570" width="71.28515625" style="17" bestFit="1" customWidth="1"/>
    <col min="13571" max="13571" width="11.7109375" style="17" bestFit="1" customWidth="1"/>
    <col min="13572" max="13572" width="11.85546875" style="17" bestFit="1" customWidth="1"/>
    <col min="13573" max="13823" width="9.140625" style="17"/>
    <col min="13824" max="13824" width="10.7109375" style="17" bestFit="1" customWidth="1"/>
    <col min="13825" max="13825" width="9" style="17" bestFit="1" customWidth="1"/>
    <col min="13826" max="13826" width="71.28515625" style="17" bestFit="1" customWidth="1"/>
    <col min="13827" max="13827" width="11.7109375" style="17" bestFit="1" customWidth="1"/>
    <col min="13828" max="13828" width="11.85546875" style="17" bestFit="1" customWidth="1"/>
    <col min="13829" max="14079" width="9.140625" style="17"/>
    <col min="14080" max="14080" width="10.7109375" style="17" bestFit="1" customWidth="1"/>
    <col min="14081" max="14081" width="9" style="17" bestFit="1" customWidth="1"/>
    <col min="14082" max="14082" width="71.28515625" style="17" bestFit="1" customWidth="1"/>
    <col min="14083" max="14083" width="11.7109375" style="17" bestFit="1" customWidth="1"/>
    <col min="14084" max="14084" width="11.85546875" style="17" bestFit="1" customWidth="1"/>
    <col min="14085" max="14335" width="9.140625" style="17"/>
    <col min="14336" max="14336" width="10.7109375" style="17" bestFit="1" customWidth="1"/>
    <col min="14337" max="14337" width="9" style="17" bestFit="1" customWidth="1"/>
    <col min="14338" max="14338" width="71.28515625" style="17" bestFit="1" customWidth="1"/>
    <col min="14339" max="14339" width="11.7109375" style="17" bestFit="1" customWidth="1"/>
    <col min="14340" max="14340" width="11.85546875" style="17" bestFit="1" customWidth="1"/>
    <col min="14341" max="14591" width="9.140625" style="17"/>
    <col min="14592" max="14592" width="10.7109375" style="17" bestFit="1" customWidth="1"/>
    <col min="14593" max="14593" width="9" style="17" bestFit="1" customWidth="1"/>
    <col min="14594" max="14594" width="71.28515625" style="17" bestFit="1" customWidth="1"/>
    <col min="14595" max="14595" width="11.7109375" style="17" bestFit="1" customWidth="1"/>
    <col min="14596" max="14596" width="11.85546875" style="17" bestFit="1" customWidth="1"/>
    <col min="14597" max="14847" width="9.140625" style="17"/>
    <col min="14848" max="14848" width="10.7109375" style="17" bestFit="1" customWidth="1"/>
    <col min="14849" max="14849" width="9" style="17" bestFit="1" customWidth="1"/>
    <col min="14850" max="14850" width="71.28515625" style="17" bestFit="1" customWidth="1"/>
    <col min="14851" max="14851" width="11.7109375" style="17" bestFit="1" customWidth="1"/>
    <col min="14852" max="14852" width="11.85546875" style="17" bestFit="1" customWidth="1"/>
    <col min="14853" max="15103" width="9.140625" style="17"/>
    <col min="15104" max="15104" width="10.7109375" style="17" bestFit="1" customWidth="1"/>
    <col min="15105" max="15105" width="9" style="17" bestFit="1" customWidth="1"/>
    <col min="15106" max="15106" width="71.28515625" style="17" bestFit="1" customWidth="1"/>
    <col min="15107" max="15107" width="11.7109375" style="17" bestFit="1" customWidth="1"/>
    <col min="15108" max="15108" width="11.85546875" style="17" bestFit="1" customWidth="1"/>
    <col min="15109" max="15359" width="9.140625" style="17"/>
    <col min="15360" max="15360" width="10.7109375" style="17" bestFit="1" customWidth="1"/>
    <col min="15361" max="15361" width="9" style="17" bestFit="1" customWidth="1"/>
    <col min="15362" max="15362" width="71.28515625" style="17" bestFit="1" customWidth="1"/>
    <col min="15363" max="15363" width="11.7109375" style="17" bestFit="1" customWidth="1"/>
    <col min="15364" max="15364" width="11.85546875" style="17" bestFit="1" customWidth="1"/>
    <col min="15365" max="15615" width="9.140625" style="17"/>
    <col min="15616" max="15616" width="10.7109375" style="17" bestFit="1" customWidth="1"/>
    <col min="15617" max="15617" width="9" style="17" bestFit="1" customWidth="1"/>
    <col min="15618" max="15618" width="71.28515625" style="17" bestFit="1" customWidth="1"/>
    <col min="15619" max="15619" width="11.7109375" style="17" bestFit="1" customWidth="1"/>
    <col min="15620" max="15620" width="11.85546875" style="17" bestFit="1" customWidth="1"/>
    <col min="15621" max="15871" width="9.140625" style="17"/>
    <col min="15872" max="15872" width="10.7109375" style="17" bestFit="1" customWidth="1"/>
    <col min="15873" max="15873" width="9" style="17" bestFit="1" customWidth="1"/>
    <col min="15874" max="15874" width="71.28515625" style="17" bestFit="1" customWidth="1"/>
    <col min="15875" max="15875" width="11.7109375" style="17" bestFit="1" customWidth="1"/>
    <col min="15876" max="15876" width="11.85546875" style="17" bestFit="1" customWidth="1"/>
    <col min="15877" max="16127" width="9.140625" style="17"/>
    <col min="16128" max="16128" width="10.7109375" style="17" bestFit="1" customWidth="1"/>
    <col min="16129" max="16129" width="9" style="17" bestFit="1" customWidth="1"/>
    <col min="16130" max="16130" width="71.28515625" style="17" bestFit="1" customWidth="1"/>
    <col min="16131" max="16131" width="11.7109375" style="17" bestFit="1" customWidth="1"/>
    <col min="16132" max="16132" width="11.85546875" style="17" bestFit="1" customWidth="1"/>
    <col min="16133" max="16384" width="9.140625" style="17"/>
  </cols>
  <sheetData>
    <row r="1" spans="1:12" s="16" customFormat="1" x14ac:dyDescent="0.25">
      <c r="B1" s="136" t="s">
        <v>259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1:12" s="20" customFormat="1" x14ac:dyDescent="0.25">
      <c r="A3" s="19" t="s">
        <v>33</v>
      </c>
      <c r="B3" s="20" t="s">
        <v>1</v>
      </c>
      <c r="C3" s="21" t="s">
        <v>2</v>
      </c>
      <c r="D3" s="20" t="s">
        <v>3</v>
      </c>
      <c r="E3" s="20" t="s">
        <v>34</v>
      </c>
    </row>
    <row r="4" spans="1:12" s="20" customFormat="1" x14ac:dyDescent="0.25">
      <c r="A4" s="22"/>
      <c r="B4" s="22" t="s">
        <v>4</v>
      </c>
      <c r="C4" s="23">
        <f>SUM(C5:C6)</f>
        <v>1039.0400000000002</v>
      </c>
      <c r="D4" s="24"/>
      <c r="E4" s="24"/>
    </row>
    <row r="5" spans="1:12" s="20" customFormat="1" x14ac:dyDescent="0.25">
      <c r="A5" s="25" t="s">
        <v>35</v>
      </c>
      <c r="B5" s="25" t="s">
        <v>5</v>
      </c>
      <c r="C5" s="21">
        <f>'[1]נספח 2- כללי'!B7</f>
        <v>0</v>
      </c>
      <c r="D5" s="26">
        <f>C5/$C$30</f>
        <v>0</v>
      </c>
      <c r="E5" s="27">
        <f>C5*1000</f>
        <v>0</v>
      </c>
    </row>
    <row r="6" spans="1:12" s="20" customFormat="1" x14ac:dyDescent="0.25">
      <c r="A6" s="25" t="s">
        <v>36</v>
      </c>
      <c r="B6" s="25" t="s">
        <v>6</v>
      </c>
      <c r="C6" s="21">
        <f>'נספח 2- כללי'!B21</f>
        <v>1039.0400000000002</v>
      </c>
      <c r="D6" s="26">
        <f t="shared" ref="D6:D30" si="0">C6/$C$30</f>
        <v>3.8221471473680812E-4</v>
      </c>
      <c r="E6" s="27">
        <f t="shared" ref="E6:E32" si="1">C6*1000</f>
        <v>1039040.0000000002</v>
      </c>
    </row>
    <row r="7" spans="1:12" s="20" customFormat="1" x14ac:dyDescent="0.25">
      <c r="A7" s="22"/>
      <c r="B7" s="22" t="s">
        <v>7</v>
      </c>
      <c r="C7" s="23">
        <f>SUM(C8:C9)</f>
        <v>101.46</v>
      </c>
      <c r="D7" s="28"/>
      <c r="E7" s="29"/>
    </row>
    <row r="8" spans="1:12" s="20" customFormat="1" x14ac:dyDescent="0.25">
      <c r="A8" s="25" t="s">
        <v>37</v>
      </c>
      <c r="B8" s="25" t="s">
        <v>8</v>
      </c>
      <c r="C8" s="21">
        <f>'[1]נספח 2- כללי'!B33</f>
        <v>0</v>
      </c>
      <c r="D8" s="26">
        <f t="shared" si="0"/>
        <v>0</v>
      </c>
      <c r="E8" s="27">
        <f t="shared" si="1"/>
        <v>0</v>
      </c>
    </row>
    <row r="9" spans="1:12" s="20" customFormat="1" x14ac:dyDescent="0.25">
      <c r="A9" s="25" t="s">
        <v>38</v>
      </c>
      <c r="B9" s="25" t="s">
        <v>9</v>
      </c>
      <c r="C9" s="21">
        <f>'נספח 2- כללי'!B31</f>
        <v>101.46</v>
      </c>
      <c r="D9" s="26">
        <f t="shared" si="0"/>
        <v>3.732243701608845E-5</v>
      </c>
      <c r="E9" s="27">
        <f t="shared" si="1"/>
        <v>101460</v>
      </c>
    </row>
    <row r="10" spans="1:12" s="20" customFormat="1" x14ac:dyDescent="0.25">
      <c r="A10" s="22"/>
      <c r="B10" s="22" t="s">
        <v>10</v>
      </c>
      <c r="C10" s="23">
        <f>SUM(C11:C13)</f>
        <v>0</v>
      </c>
      <c r="D10" s="28"/>
      <c r="E10" s="29"/>
    </row>
    <row r="11" spans="1:12" s="32" customFormat="1" x14ac:dyDescent="0.25">
      <c r="A11" s="30" t="s">
        <v>39</v>
      </c>
      <c r="B11" s="30" t="s">
        <v>11</v>
      </c>
      <c r="C11" s="103">
        <f>'[1]נספח 2- כללי'!B40</f>
        <v>0</v>
      </c>
      <c r="D11" s="31">
        <f t="shared" si="0"/>
        <v>0</v>
      </c>
      <c r="E11" s="27">
        <f t="shared" si="1"/>
        <v>0</v>
      </c>
    </row>
    <row r="12" spans="1:12" s="32" customFormat="1" x14ac:dyDescent="0.25">
      <c r="A12" s="30" t="s">
        <v>40</v>
      </c>
      <c r="B12" s="30" t="s">
        <v>12</v>
      </c>
      <c r="C12" s="103">
        <v>0</v>
      </c>
      <c r="D12" s="31">
        <f t="shared" si="0"/>
        <v>0</v>
      </c>
      <c r="E12" s="27">
        <f t="shared" si="1"/>
        <v>0</v>
      </c>
    </row>
    <row r="13" spans="1:12" s="32" customFormat="1" x14ac:dyDescent="0.25">
      <c r="A13" s="30" t="s">
        <v>41</v>
      </c>
      <c r="B13" s="30" t="s">
        <v>13</v>
      </c>
      <c r="C13" s="103">
        <f>'[1]נספח 2- כללי'!B45</f>
        <v>0</v>
      </c>
      <c r="D13" s="31">
        <f t="shared" si="0"/>
        <v>0</v>
      </c>
      <c r="E13" s="27">
        <f t="shared" si="1"/>
        <v>0</v>
      </c>
    </row>
    <row r="14" spans="1:12" s="32" customFormat="1" x14ac:dyDescent="0.25">
      <c r="A14" s="22"/>
      <c r="B14" s="22" t="s">
        <v>14</v>
      </c>
      <c r="C14" s="23">
        <f>SUM(C15:C22)</f>
        <v>2384.011987442007</v>
      </c>
      <c r="D14" s="28"/>
      <c r="E14" s="29"/>
    </row>
    <row r="15" spans="1:12" s="32" customFormat="1" x14ac:dyDescent="0.25">
      <c r="A15" s="30" t="s">
        <v>42</v>
      </c>
      <c r="B15" s="30" t="s">
        <v>15</v>
      </c>
      <c r="C15" s="103">
        <f>'נספח 3 - כללי'!B17</f>
        <v>605.3899874420066</v>
      </c>
      <c r="D15" s="31">
        <f t="shared" si="0"/>
        <v>2.2269495048762931E-4</v>
      </c>
      <c r="E15" s="27">
        <f t="shared" si="1"/>
        <v>605389.98744200659</v>
      </c>
    </row>
    <row r="16" spans="1:12" s="32" customFormat="1" x14ac:dyDescent="0.25">
      <c r="A16" s="30" t="s">
        <v>43</v>
      </c>
      <c r="B16" s="30" t="s">
        <v>16</v>
      </c>
      <c r="C16" s="103">
        <f>'נספח 3 - כללי'!B33</f>
        <v>750.55200000000013</v>
      </c>
      <c r="D16" s="31">
        <f t="shared" si="0"/>
        <v>2.7609333478512935E-4</v>
      </c>
      <c r="E16" s="27">
        <f t="shared" si="1"/>
        <v>750552.00000000012</v>
      </c>
    </row>
    <row r="17" spans="1:5" s="32" customFormat="1" x14ac:dyDescent="0.25">
      <c r="A17" s="30" t="s">
        <v>44</v>
      </c>
      <c r="B17" s="30" t="s">
        <v>17</v>
      </c>
      <c r="C17" s="103">
        <f>'[1]נספח 3 - כללי'!B39</f>
        <v>0</v>
      </c>
      <c r="D17" s="31">
        <f t="shared" si="0"/>
        <v>0</v>
      </c>
      <c r="E17" s="27">
        <f t="shared" si="1"/>
        <v>0</v>
      </c>
    </row>
    <row r="18" spans="1:5" s="32" customFormat="1" x14ac:dyDescent="0.25">
      <c r="A18" s="30" t="s">
        <v>45</v>
      </c>
      <c r="B18" s="30" t="s">
        <v>18</v>
      </c>
      <c r="C18" s="103">
        <v>0</v>
      </c>
      <c r="D18" s="31">
        <f t="shared" si="0"/>
        <v>0</v>
      </c>
      <c r="E18" s="27">
        <f t="shared" si="1"/>
        <v>0</v>
      </c>
    </row>
    <row r="19" spans="1:5" s="32" customFormat="1" x14ac:dyDescent="0.25">
      <c r="A19" s="30" t="s">
        <v>46</v>
      </c>
      <c r="B19" s="30" t="s">
        <v>19</v>
      </c>
      <c r="C19" s="103">
        <f>'נספח 3 - כללי'!B80</f>
        <v>347.97</v>
      </c>
      <c r="D19" s="31">
        <f t="shared" si="0"/>
        <v>1.2800205409509461E-4</v>
      </c>
      <c r="E19" s="27">
        <f t="shared" si="1"/>
        <v>347970</v>
      </c>
    </row>
    <row r="20" spans="1:5" s="32" customFormat="1" x14ac:dyDescent="0.25">
      <c r="A20" s="30" t="s">
        <v>47</v>
      </c>
      <c r="B20" s="30" t="s">
        <v>20</v>
      </c>
      <c r="C20" s="103">
        <f>'נספח 3 - כללי'!B194</f>
        <v>611.56999999999982</v>
      </c>
      <c r="D20" s="31">
        <f t="shared" si="0"/>
        <v>2.2496829101053821E-4</v>
      </c>
      <c r="E20" s="27">
        <f t="shared" si="1"/>
        <v>611569.99999999977</v>
      </c>
    </row>
    <row r="21" spans="1:5" s="32" customFormat="1" x14ac:dyDescent="0.25">
      <c r="A21" s="30" t="s">
        <v>48</v>
      </c>
      <c r="B21" s="30" t="s">
        <v>21</v>
      </c>
      <c r="C21" s="103">
        <f>'נספח 3 - כללי'!B47</f>
        <v>0</v>
      </c>
      <c r="D21" s="31">
        <f t="shared" si="0"/>
        <v>0</v>
      </c>
      <c r="E21" s="27">
        <f t="shared" si="1"/>
        <v>0</v>
      </c>
    </row>
    <row r="22" spans="1:5" s="32" customFormat="1" x14ac:dyDescent="0.25">
      <c r="A22" s="30" t="s">
        <v>49</v>
      </c>
      <c r="B22" s="30" t="s">
        <v>22</v>
      </c>
      <c r="C22" s="103">
        <f>'נספח 3 - כללי'!B58</f>
        <v>68.53</v>
      </c>
      <c r="D22" s="31">
        <f t="shared" si="0"/>
        <v>2.520901447577904E-5</v>
      </c>
      <c r="E22" s="27">
        <f t="shared" si="1"/>
        <v>68530</v>
      </c>
    </row>
    <row r="23" spans="1:5" s="32" customFormat="1" x14ac:dyDescent="0.25">
      <c r="A23" s="22"/>
      <c r="B23" s="22" t="s">
        <v>23</v>
      </c>
      <c r="C23" s="23">
        <f>SUM(C24:C25)</f>
        <v>0</v>
      </c>
      <c r="D23" s="28"/>
      <c r="E23" s="29"/>
    </row>
    <row r="24" spans="1:5" s="32" customFormat="1" x14ac:dyDescent="0.25">
      <c r="A24" s="30" t="s">
        <v>50</v>
      </c>
      <c r="B24" s="30" t="s">
        <v>24</v>
      </c>
      <c r="C24" s="103">
        <f>'[1]נספח 2- כללי'!B49</f>
        <v>0</v>
      </c>
      <c r="D24" s="31">
        <f t="shared" si="0"/>
        <v>0</v>
      </c>
      <c r="E24" s="27">
        <f t="shared" si="1"/>
        <v>0</v>
      </c>
    </row>
    <row r="25" spans="1:5" s="32" customFormat="1" x14ac:dyDescent="0.25">
      <c r="A25" s="30" t="s">
        <v>51</v>
      </c>
      <c r="B25" s="30" t="s">
        <v>25</v>
      </c>
      <c r="C25" s="103">
        <f>'[1]נספח 2- כללי'!B53</f>
        <v>0</v>
      </c>
      <c r="D25" s="31">
        <f t="shared" si="0"/>
        <v>0</v>
      </c>
      <c r="E25" s="27">
        <f t="shared" si="1"/>
        <v>0</v>
      </c>
    </row>
    <row r="26" spans="1:5" s="32" customFormat="1" x14ac:dyDescent="0.25">
      <c r="A26" s="22" t="s">
        <v>52</v>
      </c>
      <c r="B26" s="22" t="s">
        <v>26</v>
      </c>
      <c r="C26" s="104">
        <f>C4+C7+C10+C14+C23</f>
        <v>3524.511987442007</v>
      </c>
      <c r="D26" s="28">
        <f t="shared" si="0"/>
        <v>1.2965047966070672E-3</v>
      </c>
      <c r="E26" s="29">
        <f>SUM(E5:E25)</f>
        <v>3524511.9874420064</v>
      </c>
    </row>
    <row r="27" spans="1:5" s="20" customFormat="1" x14ac:dyDescent="0.25">
      <c r="A27" s="22"/>
      <c r="B27" s="25" t="s">
        <v>27</v>
      </c>
      <c r="C27" s="21"/>
      <c r="D27" s="26"/>
      <c r="E27" s="27">
        <f t="shared" si="1"/>
        <v>0</v>
      </c>
    </row>
    <row r="28" spans="1:5" s="20" customFormat="1" x14ac:dyDescent="0.25">
      <c r="A28" s="25" t="s">
        <v>53</v>
      </c>
      <c r="B28" s="25" t="s">
        <v>28</v>
      </c>
      <c r="C28" s="26">
        <f>SUM(C11,C15:C22,C25)/C32</f>
        <v>8.1324715106859775E-4</v>
      </c>
      <c r="D28" s="26">
        <f t="shared" si="0"/>
        <v>2.9915597845723543E-10</v>
      </c>
      <c r="E28" s="26">
        <f>SUM(E11,E15:E22,E25)/E32</f>
        <v>8.1324715106859753E-4</v>
      </c>
    </row>
    <row r="29" spans="1:5" s="20" customFormat="1" ht="18.75" customHeight="1" x14ac:dyDescent="0.25">
      <c r="A29" s="25" t="s">
        <v>54</v>
      </c>
      <c r="B29" s="25" t="s">
        <v>29</v>
      </c>
      <c r="C29" s="26">
        <f>C26/C32</f>
        <v>1.202300721553758E-3</v>
      </c>
      <c r="D29" s="26">
        <f t="shared" si="0"/>
        <v>4.422707762131661E-10</v>
      </c>
      <c r="E29" s="26">
        <f>E26/E32</f>
        <v>1.2023007215537578E-3</v>
      </c>
    </row>
    <row r="30" spans="1:5" s="20" customFormat="1" x14ac:dyDescent="0.25">
      <c r="A30" s="25"/>
      <c r="B30" s="25" t="s">
        <v>30</v>
      </c>
      <c r="C30" s="33">
        <v>2718472</v>
      </c>
      <c r="D30" s="26">
        <f t="shared" si="0"/>
        <v>1</v>
      </c>
      <c r="E30" s="27">
        <f>C30*1000</f>
        <v>2718472000</v>
      </c>
    </row>
    <row r="31" spans="1:5" s="20" customFormat="1" x14ac:dyDescent="0.25">
      <c r="A31" s="25"/>
      <c r="B31" s="25"/>
      <c r="C31" s="33"/>
      <c r="D31" s="34"/>
      <c r="E31" s="27">
        <f t="shared" si="1"/>
        <v>0</v>
      </c>
    </row>
    <row r="32" spans="1:5" s="20" customFormat="1" x14ac:dyDescent="0.25">
      <c r="A32" s="25" t="s">
        <v>55</v>
      </c>
      <c r="B32" s="25" t="s">
        <v>31</v>
      </c>
      <c r="C32" s="33">
        <v>2931472.9037899999</v>
      </c>
      <c r="D32" s="34"/>
      <c r="E32" s="27">
        <f t="shared" si="1"/>
        <v>2931472903.79</v>
      </c>
    </row>
    <row r="34" spans="1:4" s="20" customFormat="1" x14ac:dyDescent="0.25">
      <c r="A34" s="25" t="s">
        <v>55</v>
      </c>
      <c r="B34" s="25" t="s">
        <v>32</v>
      </c>
      <c r="C34" s="35">
        <f>AVERAGE(C30:C32)</f>
        <v>2824972.4518949999</v>
      </c>
    </row>
    <row r="41" spans="1:4" x14ac:dyDescent="0.25">
      <c r="D41" s="133"/>
    </row>
    <row r="42" spans="1:4" x14ac:dyDescent="0.25">
      <c r="B42" s="39"/>
    </row>
  </sheetData>
  <mergeCells count="1">
    <mergeCell ref="B1:L1"/>
  </mergeCells>
  <dataValidations count="1">
    <dataValidation type="decimal" allowBlank="1" showInputMessage="1" showErrorMessage="1" errorTitle="חייב להיות מספר" error="חייב להיות מספר" sqref="C30" xr:uid="{00000000-0002-0000-01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rightToLeft="1" zoomScale="80" zoomScaleNormal="80" workbookViewId="0">
      <selection activeCell="B1" sqref="B1:L1"/>
    </sheetView>
  </sheetViews>
  <sheetFormatPr defaultColWidth="9.140625" defaultRowHeight="15" x14ac:dyDescent="0.25"/>
  <cols>
    <col min="1" max="1" width="9.140625" style="17"/>
    <col min="2" max="2" width="71.28515625" style="17" bestFit="1" customWidth="1"/>
    <col min="3" max="3" width="14.5703125" style="17" bestFit="1" customWidth="1"/>
    <col min="4" max="4" width="12" style="17" bestFit="1" customWidth="1"/>
    <col min="5" max="5" width="18.28515625" style="17" bestFit="1" customWidth="1"/>
    <col min="6" max="255" width="9.140625" style="17"/>
    <col min="256" max="256" width="10.7109375" style="17" bestFit="1" customWidth="1"/>
    <col min="257" max="257" width="9" style="17" bestFit="1" customWidth="1"/>
    <col min="258" max="258" width="71.28515625" style="17" bestFit="1" customWidth="1"/>
    <col min="259" max="259" width="8.85546875" style="17" bestFit="1" customWidth="1"/>
    <col min="260" max="260" width="11.85546875" style="17" bestFit="1" customWidth="1"/>
    <col min="261" max="511" width="9.140625" style="17"/>
    <col min="512" max="512" width="10.7109375" style="17" bestFit="1" customWidth="1"/>
    <col min="513" max="513" width="9" style="17" bestFit="1" customWidth="1"/>
    <col min="514" max="514" width="71.28515625" style="17" bestFit="1" customWidth="1"/>
    <col min="515" max="515" width="8.85546875" style="17" bestFit="1" customWidth="1"/>
    <col min="516" max="516" width="11.85546875" style="17" bestFit="1" customWidth="1"/>
    <col min="517" max="767" width="9.140625" style="17"/>
    <col min="768" max="768" width="10.7109375" style="17" bestFit="1" customWidth="1"/>
    <col min="769" max="769" width="9" style="17" bestFit="1" customWidth="1"/>
    <col min="770" max="770" width="71.28515625" style="17" bestFit="1" customWidth="1"/>
    <col min="771" max="771" width="8.85546875" style="17" bestFit="1" customWidth="1"/>
    <col min="772" max="772" width="11.85546875" style="17" bestFit="1" customWidth="1"/>
    <col min="773" max="1023" width="9.140625" style="17"/>
    <col min="1024" max="1024" width="10.7109375" style="17" bestFit="1" customWidth="1"/>
    <col min="1025" max="1025" width="9" style="17" bestFit="1" customWidth="1"/>
    <col min="1026" max="1026" width="71.28515625" style="17" bestFit="1" customWidth="1"/>
    <col min="1027" max="1027" width="8.85546875" style="17" bestFit="1" customWidth="1"/>
    <col min="1028" max="1028" width="11.85546875" style="17" bestFit="1" customWidth="1"/>
    <col min="1029" max="1279" width="9.140625" style="17"/>
    <col min="1280" max="1280" width="10.7109375" style="17" bestFit="1" customWidth="1"/>
    <col min="1281" max="1281" width="9" style="17" bestFit="1" customWidth="1"/>
    <col min="1282" max="1282" width="71.28515625" style="17" bestFit="1" customWidth="1"/>
    <col min="1283" max="1283" width="8.85546875" style="17" bestFit="1" customWidth="1"/>
    <col min="1284" max="1284" width="11.85546875" style="17" bestFit="1" customWidth="1"/>
    <col min="1285" max="1535" width="9.140625" style="17"/>
    <col min="1536" max="1536" width="10.7109375" style="17" bestFit="1" customWidth="1"/>
    <col min="1537" max="1537" width="9" style="17" bestFit="1" customWidth="1"/>
    <col min="1538" max="1538" width="71.28515625" style="17" bestFit="1" customWidth="1"/>
    <col min="1539" max="1539" width="8.85546875" style="17" bestFit="1" customWidth="1"/>
    <col min="1540" max="1540" width="11.85546875" style="17" bestFit="1" customWidth="1"/>
    <col min="1541" max="1791" width="9.140625" style="17"/>
    <col min="1792" max="1792" width="10.7109375" style="17" bestFit="1" customWidth="1"/>
    <col min="1793" max="1793" width="9" style="17" bestFit="1" customWidth="1"/>
    <col min="1794" max="1794" width="71.28515625" style="17" bestFit="1" customWidth="1"/>
    <col min="1795" max="1795" width="8.85546875" style="17" bestFit="1" customWidth="1"/>
    <col min="1796" max="1796" width="11.85546875" style="17" bestFit="1" customWidth="1"/>
    <col min="1797" max="2047" width="9.140625" style="17"/>
    <col min="2048" max="2048" width="10.7109375" style="17" bestFit="1" customWidth="1"/>
    <col min="2049" max="2049" width="9" style="17" bestFit="1" customWidth="1"/>
    <col min="2050" max="2050" width="71.28515625" style="17" bestFit="1" customWidth="1"/>
    <col min="2051" max="2051" width="8.85546875" style="17" bestFit="1" customWidth="1"/>
    <col min="2052" max="2052" width="11.85546875" style="17" bestFit="1" customWidth="1"/>
    <col min="2053" max="2303" width="9.140625" style="17"/>
    <col min="2304" max="2304" width="10.7109375" style="17" bestFit="1" customWidth="1"/>
    <col min="2305" max="2305" width="9" style="17" bestFit="1" customWidth="1"/>
    <col min="2306" max="2306" width="71.28515625" style="17" bestFit="1" customWidth="1"/>
    <col min="2307" max="2307" width="8.85546875" style="17" bestFit="1" customWidth="1"/>
    <col min="2308" max="2308" width="11.85546875" style="17" bestFit="1" customWidth="1"/>
    <col min="2309" max="2559" width="9.140625" style="17"/>
    <col min="2560" max="2560" width="10.7109375" style="17" bestFit="1" customWidth="1"/>
    <col min="2561" max="2561" width="9" style="17" bestFit="1" customWidth="1"/>
    <col min="2562" max="2562" width="71.28515625" style="17" bestFit="1" customWidth="1"/>
    <col min="2563" max="2563" width="8.85546875" style="17" bestFit="1" customWidth="1"/>
    <col min="2564" max="2564" width="11.85546875" style="17" bestFit="1" customWidth="1"/>
    <col min="2565" max="2815" width="9.140625" style="17"/>
    <col min="2816" max="2816" width="10.7109375" style="17" bestFit="1" customWidth="1"/>
    <col min="2817" max="2817" width="9" style="17" bestFit="1" customWidth="1"/>
    <col min="2818" max="2818" width="71.28515625" style="17" bestFit="1" customWidth="1"/>
    <col min="2819" max="2819" width="8.85546875" style="17" bestFit="1" customWidth="1"/>
    <col min="2820" max="2820" width="11.85546875" style="17" bestFit="1" customWidth="1"/>
    <col min="2821" max="3071" width="9.140625" style="17"/>
    <col min="3072" max="3072" width="10.7109375" style="17" bestFit="1" customWidth="1"/>
    <col min="3073" max="3073" width="9" style="17" bestFit="1" customWidth="1"/>
    <col min="3074" max="3074" width="71.28515625" style="17" bestFit="1" customWidth="1"/>
    <col min="3075" max="3075" width="8.85546875" style="17" bestFit="1" customWidth="1"/>
    <col min="3076" max="3076" width="11.85546875" style="17" bestFit="1" customWidth="1"/>
    <col min="3077" max="3327" width="9.140625" style="17"/>
    <col min="3328" max="3328" width="10.7109375" style="17" bestFit="1" customWidth="1"/>
    <col min="3329" max="3329" width="9" style="17" bestFit="1" customWidth="1"/>
    <col min="3330" max="3330" width="71.28515625" style="17" bestFit="1" customWidth="1"/>
    <col min="3331" max="3331" width="8.85546875" style="17" bestFit="1" customWidth="1"/>
    <col min="3332" max="3332" width="11.85546875" style="17" bestFit="1" customWidth="1"/>
    <col min="3333" max="3583" width="9.140625" style="17"/>
    <col min="3584" max="3584" width="10.7109375" style="17" bestFit="1" customWidth="1"/>
    <col min="3585" max="3585" width="9" style="17" bestFit="1" customWidth="1"/>
    <col min="3586" max="3586" width="71.28515625" style="17" bestFit="1" customWidth="1"/>
    <col min="3587" max="3587" width="8.85546875" style="17" bestFit="1" customWidth="1"/>
    <col min="3588" max="3588" width="11.85546875" style="17" bestFit="1" customWidth="1"/>
    <col min="3589" max="3839" width="9.140625" style="17"/>
    <col min="3840" max="3840" width="10.7109375" style="17" bestFit="1" customWidth="1"/>
    <col min="3841" max="3841" width="9" style="17" bestFit="1" customWidth="1"/>
    <col min="3842" max="3842" width="71.28515625" style="17" bestFit="1" customWidth="1"/>
    <col min="3843" max="3843" width="8.85546875" style="17" bestFit="1" customWidth="1"/>
    <col min="3844" max="3844" width="11.85546875" style="17" bestFit="1" customWidth="1"/>
    <col min="3845" max="4095" width="9.140625" style="17"/>
    <col min="4096" max="4096" width="10.7109375" style="17" bestFit="1" customWidth="1"/>
    <col min="4097" max="4097" width="9" style="17" bestFit="1" customWidth="1"/>
    <col min="4098" max="4098" width="71.28515625" style="17" bestFit="1" customWidth="1"/>
    <col min="4099" max="4099" width="8.85546875" style="17" bestFit="1" customWidth="1"/>
    <col min="4100" max="4100" width="11.85546875" style="17" bestFit="1" customWidth="1"/>
    <col min="4101" max="4351" width="9.140625" style="17"/>
    <col min="4352" max="4352" width="10.7109375" style="17" bestFit="1" customWidth="1"/>
    <col min="4353" max="4353" width="9" style="17" bestFit="1" customWidth="1"/>
    <col min="4354" max="4354" width="71.28515625" style="17" bestFit="1" customWidth="1"/>
    <col min="4355" max="4355" width="8.85546875" style="17" bestFit="1" customWidth="1"/>
    <col min="4356" max="4356" width="11.85546875" style="17" bestFit="1" customWidth="1"/>
    <col min="4357" max="4607" width="9.140625" style="17"/>
    <col min="4608" max="4608" width="10.7109375" style="17" bestFit="1" customWidth="1"/>
    <col min="4609" max="4609" width="9" style="17" bestFit="1" customWidth="1"/>
    <col min="4610" max="4610" width="71.28515625" style="17" bestFit="1" customWidth="1"/>
    <col min="4611" max="4611" width="8.85546875" style="17" bestFit="1" customWidth="1"/>
    <col min="4612" max="4612" width="11.85546875" style="17" bestFit="1" customWidth="1"/>
    <col min="4613" max="4863" width="9.140625" style="17"/>
    <col min="4864" max="4864" width="10.7109375" style="17" bestFit="1" customWidth="1"/>
    <col min="4865" max="4865" width="9" style="17" bestFit="1" customWidth="1"/>
    <col min="4866" max="4866" width="71.28515625" style="17" bestFit="1" customWidth="1"/>
    <col min="4867" max="4867" width="8.85546875" style="17" bestFit="1" customWidth="1"/>
    <col min="4868" max="4868" width="11.85546875" style="17" bestFit="1" customWidth="1"/>
    <col min="4869" max="5119" width="9.140625" style="17"/>
    <col min="5120" max="5120" width="10.7109375" style="17" bestFit="1" customWidth="1"/>
    <col min="5121" max="5121" width="9" style="17" bestFit="1" customWidth="1"/>
    <col min="5122" max="5122" width="71.28515625" style="17" bestFit="1" customWidth="1"/>
    <col min="5123" max="5123" width="8.85546875" style="17" bestFit="1" customWidth="1"/>
    <col min="5124" max="5124" width="11.85546875" style="17" bestFit="1" customWidth="1"/>
    <col min="5125" max="5375" width="9.140625" style="17"/>
    <col min="5376" max="5376" width="10.7109375" style="17" bestFit="1" customWidth="1"/>
    <col min="5377" max="5377" width="9" style="17" bestFit="1" customWidth="1"/>
    <col min="5378" max="5378" width="71.28515625" style="17" bestFit="1" customWidth="1"/>
    <col min="5379" max="5379" width="8.85546875" style="17" bestFit="1" customWidth="1"/>
    <col min="5380" max="5380" width="11.85546875" style="17" bestFit="1" customWidth="1"/>
    <col min="5381" max="5631" width="9.140625" style="17"/>
    <col min="5632" max="5632" width="10.7109375" style="17" bestFit="1" customWidth="1"/>
    <col min="5633" max="5633" width="9" style="17" bestFit="1" customWidth="1"/>
    <col min="5634" max="5634" width="71.28515625" style="17" bestFit="1" customWidth="1"/>
    <col min="5635" max="5635" width="8.85546875" style="17" bestFit="1" customWidth="1"/>
    <col min="5636" max="5636" width="11.85546875" style="17" bestFit="1" customWidth="1"/>
    <col min="5637" max="5887" width="9.140625" style="17"/>
    <col min="5888" max="5888" width="10.7109375" style="17" bestFit="1" customWidth="1"/>
    <col min="5889" max="5889" width="9" style="17" bestFit="1" customWidth="1"/>
    <col min="5890" max="5890" width="71.28515625" style="17" bestFit="1" customWidth="1"/>
    <col min="5891" max="5891" width="8.85546875" style="17" bestFit="1" customWidth="1"/>
    <col min="5892" max="5892" width="11.85546875" style="17" bestFit="1" customWidth="1"/>
    <col min="5893" max="6143" width="9.140625" style="17"/>
    <col min="6144" max="6144" width="10.7109375" style="17" bestFit="1" customWidth="1"/>
    <col min="6145" max="6145" width="9" style="17" bestFit="1" customWidth="1"/>
    <col min="6146" max="6146" width="71.28515625" style="17" bestFit="1" customWidth="1"/>
    <col min="6147" max="6147" width="8.85546875" style="17" bestFit="1" customWidth="1"/>
    <col min="6148" max="6148" width="11.85546875" style="17" bestFit="1" customWidth="1"/>
    <col min="6149" max="6399" width="9.140625" style="17"/>
    <col min="6400" max="6400" width="10.7109375" style="17" bestFit="1" customWidth="1"/>
    <col min="6401" max="6401" width="9" style="17" bestFit="1" customWidth="1"/>
    <col min="6402" max="6402" width="71.28515625" style="17" bestFit="1" customWidth="1"/>
    <col min="6403" max="6403" width="8.85546875" style="17" bestFit="1" customWidth="1"/>
    <col min="6404" max="6404" width="11.85546875" style="17" bestFit="1" customWidth="1"/>
    <col min="6405" max="6655" width="9.140625" style="17"/>
    <col min="6656" max="6656" width="10.7109375" style="17" bestFit="1" customWidth="1"/>
    <col min="6657" max="6657" width="9" style="17" bestFit="1" customWidth="1"/>
    <col min="6658" max="6658" width="71.28515625" style="17" bestFit="1" customWidth="1"/>
    <col min="6659" max="6659" width="8.85546875" style="17" bestFit="1" customWidth="1"/>
    <col min="6660" max="6660" width="11.85546875" style="17" bestFit="1" customWidth="1"/>
    <col min="6661" max="6911" width="9.140625" style="17"/>
    <col min="6912" max="6912" width="10.7109375" style="17" bestFit="1" customWidth="1"/>
    <col min="6913" max="6913" width="9" style="17" bestFit="1" customWidth="1"/>
    <col min="6914" max="6914" width="71.28515625" style="17" bestFit="1" customWidth="1"/>
    <col min="6915" max="6915" width="8.85546875" style="17" bestFit="1" customWidth="1"/>
    <col min="6916" max="6916" width="11.85546875" style="17" bestFit="1" customWidth="1"/>
    <col min="6917" max="7167" width="9.140625" style="17"/>
    <col min="7168" max="7168" width="10.7109375" style="17" bestFit="1" customWidth="1"/>
    <col min="7169" max="7169" width="9" style="17" bestFit="1" customWidth="1"/>
    <col min="7170" max="7170" width="71.28515625" style="17" bestFit="1" customWidth="1"/>
    <col min="7171" max="7171" width="8.85546875" style="17" bestFit="1" customWidth="1"/>
    <col min="7172" max="7172" width="11.85546875" style="17" bestFit="1" customWidth="1"/>
    <col min="7173" max="7423" width="9.140625" style="17"/>
    <col min="7424" max="7424" width="10.7109375" style="17" bestFit="1" customWidth="1"/>
    <col min="7425" max="7425" width="9" style="17" bestFit="1" customWidth="1"/>
    <col min="7426" max="7426" width="71.28515625" style="17" bestFit="1" customWidth="1"/>
    <col min="7427" max="7427" width="8.85546875" style="17" bestFit="1" customWidth="1"/>
    <col min="7428" max="7428" width="11.85546875" style="17" bestFit="1" customWidth="1"/>
    <col min="7429" max="7679" width="9.140625" style="17"/>
    <col min="7680" max="7680" width="10.7109375" style="17" bestFit="1" customWidth="1"/>
    <col min="7681" max="7681" width="9" style="17" bestFit="1" customWidth="1"/>
    <col min="7682" max="7682" width="71.28515625" style="17" bestFit="1" customWidth="1"/>
    <col min="7683" max="7683" width="8.85546875" style="17" bestFit="1" customWidth="1"/>
    <col min="7684" max="7684" width="11.85546875" style="17" bestFit="1" customWidth="1"/>
    <col min="7685" max="7935" width="9.140625" style="17"/>
    <col min="7936" max="7936" width="10.7109375" style="17" bestFit="1" customWidth="1"/>
    <col min="7937" max="7937" width="9" style="17" bestFit="1" customWidth="1"/>
    <col min="7938" max="7938" width="71.28515625" style="17" bestFit="1" customWidth="1"/>
    <col min="7939" max="7939" width="8.85546875" style="17" bestFit="1" customWidth="1"/>
    <col min="7940" max="7940" width="11.85546875" style="17" bestFit="1" customWidth="1"/>
    <col min="7941" max="8191" width="9.140625" style="17"/>
    <col min="8192" max="8192" width="10.7109375" style="17" bestFit="1" customWidth="1"/>
    <col min="8193" max="8193" width="9" style="17" bestFit="1" customWidth="1"/>
    <col min="8194" max="8194" width="71.28515625" style="17" bestFit="1" customWidth="1"/>
    <col min="8195" max="8195" width="8.85546875" style="17" bestFit="1" customWidth="1"/>
    <col min="8196" max="8196" width="11.85546875" style="17" bestFit="1" customWidth="1"/>
    <col min="8197" max="8447" width="9.140625" style="17"/>
    <col min="8448" max="8448" width="10.7109375" style="17" bestFit="1" customWidth="1"/>
    <col min="8449" max="8449" width="9" style="17" bestFit="1" customWidth="1"/>
    <col min="8450" max="8450" width="71.28515625" style="17" bestFit="1" customWidth="1"/>
    <col min="8451" max="8451" width="8.85546875" style="17" bestFit="1" customWidth="1"/>
    <col min="8452" max="8452" width="11.85546875" style="17" bestFit="1" customWidth="1"/>
    <col min="8453" max="8703" width="9.140625" style="17"/>
    <col min="8704" max="8704" width="10.7109375" style="17" bestFit="1" customWidth="1"/>
    <col min="8705" max="8705" width="9" style="17" bestFit="1" customWidth="1"/>
    <col min="8706" max="8706" width="71.28515625" style="17" bestFit="1" customWidth="1"/>
    <col min="8707" max="8707" width="8.85546875" style="17" bestFit="1" customWidth="1"/>
    <col min="8708" max="8708" width="11.85546875" style="17" bestFit="1" customWidth="1"/>
    <col min="8709" max="8959" width="9.140625" style="17"/>
    <col min="8960" max="8960" width="10.7109375" style="17" bestFit="1" customWidth="1"/>
    <col min="8961" max="8961" width="9" style="17" bestFit="1" customWidth="1"/>
    <col min="8962" max="8962" width="71.28515625" style="17" bestFit="1" customWidth="1"/>
    <col min="8963" max="8963" width="8.85546875" style="17" bestFit="1" customWidth="1"/>
    <col min="8964" max="8964" width="11.85546875" style="17" bestFit="1" customWidth="1"/>
    <col min="8965" max="9215" width="9.140625" style="17"/>
    <col min="9216" max="9216" width="10.7109375" style="17" bestFit="1" customWidth="1"/>
    <col min="9217" max="9217" width="9" style="17" bestFit="1" customWidth="1"/>
    <col min="9218" max="9218" width="71.28515625" style="17" bestFit="1" customWidth="1"/>
    <col min="9219" max="9219" width="8.85546875" style="17" bestFit="1" customWidth="1"/>
    <col min="9220" max="9220" width="11.85546875" style="17" bestFit="1" customWidth="1"/>
    <col min="9221" max="9471" width="9.140625" style="17"/>
    <col min="9472" max="9472" width="10.7109375" style="17" bestFit="1" customWidth="1"/>
    <col min="9473" max="9473" width="9" style="17" bestFit="1" customWidth="1"/>
    <col min="9474" max="9474" width="71.28515625" style="17" bestFit="1" customWidth="1"/>
    <col min="9475" max="9475" width="8.85546875" style="17" bestFit="1" customWidth="1"/>
    <col min="9476" max="9476" width="11.85546875" style="17" bestFit="1" customWidth="1"/>
    <col min="9477" max="9727" width="9.140625" style="17"/>
    <col min="9728" max="9728" width="10.7109375" style="17" bestFit="1" customWidth="1"/>
    <col min="9729" max="9729" width="9" style="17" bestFit="1" customWidth="1"/>
    <col min="9730" max="9730" width="71.28515625" style="17" bestFit="1" customWidth="1"/>
    <col min="9731" max="9731" width="8.85546875" style="17" bestFit="1" customWidth="1"/>
    <col min="9732" max="9732" width="11.85546875" style="17" bestFit="1" customWidth="1"/>
    <col min="9733" max="9983" width="9.140625" style="17"/>
    <col min="9984" max="9984" width="10.7109375" style="17" bestFit="1" customWidth="1"/>
    <col min="9985" max="9985" width="9" style="17" bestFit="1" customWidth="1"/>
    <col min="9986" max="9986" width="71.28515625" style="17" bestFit="1" customWidth="1"/>
    <col min="9987" max="9987" width="8.85546875" style="17" bestFit="1" customWidth="1"/>
    <col min="9988" max="9988" width="11.85546875" style="17" bestFit="1" customWidth="1"/>
    <col min="9989" max="10239" width="9.140625" style="17"/>
    <col min="10240" max="10240" width="10.7109375" style="17" bestFit="1" customWidth="1"/>
    <col min="10241" max="10241" width="9" style="17" bestFit="1" customWidth="1"/>
    <col min="10242" max="10242" width="71.28515625" style="17" bestFit="1" customWidth="1"/>
    <col min="10243" max="10243" width="8.85546875" style="17" bestFit="1" customWidth="1"/>
    <col min="10244" max="10244" width="11.85546875" style="17" bestFit="1" customWidth="1"/>
    <col min="10245" max="10495" width="9.140625" style="17"/>
    <col min="10496" max="10496" width="10.7109375" style="17" bestFit="1" customWidth="1"/>
    <col min="10497" max="10497" width="9" style="17" bestFit="1" customWidth="1"/>
    <col min="10498" max="10498" width="71.28515625" style="17" bestFit="1" customWidth="1"/>
    <col min="10499" max="10499" width="8.85546875" style="17" bestFit="1" customWidth="1"/>
    <col min="10500" max="10500" width="11.85546875" style="17" bestFit="1" customWidth="1"/>
    <col min="10501" max="10751" width="9.140625" style="17"/>
    <col min="10752" max="10752" width="10.7109375" style="17" bestFit="1" customWidth="1"/>
    <col min="10753" max="10753" width="9" style="17" bestFit="1" customWidth="1"/>
    <col min="10754" max="10754" width="71.28515625" style="17" bestFit="1" customWidth="1"/>
    <col min="10755" max="10755" width="8.85546875" style="17" bestFit="1" customWidth="1"/>
    <col min="10756" max="10756" width="11.85546875" style="17" bestFit="1" customWidth="1"/>
    <col min="10757" max="11007" width="9.140625" style="17"/>
    <col min="11008" max="11008" width="10.7109375" style="17" bestFit="1" customWidth="1"/>
    <col min="11009" max="11009" width="9" style="17" bestFit="1" customWidth="1"/>
    <col min="11010" max="11010" width="71.28515625" style="17" bestFit="1" customWidth="1"/>
    <col min="11011" max="11011" width="8.85546875" style="17" bestFit="1" customWidth="1"/>
    <col min="11012" max="11012" width="11.85546875" style="17" bestFit="1" customWidth="1"/>
    <col min="11013" max="11263" width="9.140625" style="17"/>
    <col min="11264" max="11264" width="10.7109375" style="17" bestFit="1" customWidth="1"/>
    <col min="11265" max="11265" width="9" style="17" bestFit="1" customWidth="1"/>
    <col min="11266" max="11266" width="71.28515625" style="17" bestFit="1" customWidth="1"/>
    <col min="11267" max="11267" width="8.85546875" style="17" bestFit="1" customWidth="1"/>
    <col min="11268" max="11268" width="11.85546875" style="17" bestFit="1" customWidth="1"/>
    <col min="11269" max="11519" width="9.140625" style="17"/>
    <col min="11520" max="11520" width="10.7109375" style="17" bestFit="1" customWidth="1"/>
    <col min="11521" max="11521" width="9" style="17" bestFit="1" customWidth="1"/>
    <col min="11522" max="11522" width="71.28515625" style="17" bestFit="1" customWidth="1"/>
    <col min="11523" max="11523" width="8.85546875" style="17" bestFit="1" customWidth="1"/>
    <col min="11524" max="11524" width="11.85546875" style="17" bestFit="1" customWidth="1"/>
    <col min="11525" max="11775" width="9.140625" style="17"/>
    <col min="11776" max="11776" width="10.7109375" style="17" bestFit="1" customWidth="1"/>
    <col min="11777" max="11777" width="9" style="17" bestFit="1" customWidth="1"/>
    <col min="11778" max="11778" width="71.28515625" style="17" bestFit="1" customWidth="1"/>
    <col min="11779" max="11779" width="8.85546875" style="17" bestFit="1" customWidth="1"/>
    <col min="11780" max="11780" width="11.85546875" style="17" bestFit="1" customWidth="1"/>
    <col min="11781" max="12031" width="9.140625" style="17"/>
    <col min="12032" max="12032" width="10.7109375" style="17" bestFit="1" customWidth="1"/>
    <col min="12033" max="12033" width="9" style="17" bestFit="1" customWidth="1"/>
    <col min="12034" max="12034" width="71.28515625" style="17" bestFit="1" customWidth="1"/>
    <col min="12035" max="12035" width="8.85546875" style="17" bestFit="1" customWidth="1"/>
    <col min="12036" max="12036" width="11.85546875" style="17" bestFit="1" customWidth="1"/>
    <col min="12037" max="12287" width="9.140625" style="17"/>
    <col min="12288" max="12288" width="10.7109375" style="17" bestFit="1" customWidth="1"/>
    <col min="12289" max="12289" width="9" style="17" bestFit="1" customWidth="1"/>
    <col min="12290" max="12290" width="71.28515625" style="17" bestFit="1" customWidth="1"/>
    <col min="12291" max="12291" width="8.85546875" style="17" bestFit="1" customWidth="1"/>
    <col min="12292" max="12292" width="11.85546875" style="17" bestFit="1" customWidth="1"/>
    <col min="12293" max="12543" width="9.140625" style="17"/>
    <col min="12544" max="12544" width="10.7109375" style="17" bestFit="1" customWidth="1"/>
    <col min="12545" max="12545" width="9" style="17" bestFit="1" customWidth="1"/>
    <col min="12546" max="12546" width="71.28515625" style="17" bestFit="1" customWidth="1"/>
    <col min="12547" max="12547" width="8.85546875" style="17" bestFit="1" customWidth="1"/>
    <col min="12548" max="12548" width="11.85546875" style="17" bestFit="1" customWidth="1"/>
    <col min="12549" max="12799" width="9.140625" style="17"/>
    <col min="12800" max="12800" width="10.7109375" style="17" bestFit="1" customWidth="1"/>
    <col min="12801" max="12801" width="9" style="17" bestFit="1" customWidth="1"/>
    <col min="12802" max="12802" width="71.28515625" style="17" bestFit="1" customWidth="1"/>
    <col min="12803" max="12803" width="8.85546875" style="17" bestFit="1" customWidth="1"/>
    <col min="12804" max="12804" width="11.85546875" style="17" bestFit="1" customWidth="1"/>
    <col min="12805" max="13055" width="9.140625" style="17"/>
    <col min="13056" max="13056" width="10.7109375" style="17" bestFit="1" customWidth="1"/>
    <col min="13057" max="13057" width="9" style="17" bestFit="1" customWidth="1"/>
    <col min="13058" max="13058" width="71.28515625" style="17" bestFit="1" customWidth="1"/>
    <col min="13059" max="13059" width="8.85546875" style="17" bestFit="1" customWidth="1"/>
    <col min="13060" max="13060" width="11.85546875" style="17" bestFit="1" customWidth="1"/>
    <col min="13061" max="13311" width="9.140625" style="17"/>
    <col min="13312" max="13312" width="10.7109375" style="17" bestFit="1" customWidth="1"/>
    <col min="13313" max="13313" width="9" style="17" bestFit="1" customWidth="1"/>
    <col min="13314" max="13314" width="71.28515625" style="17" bestFit="1" customWidth="1"/>
    <col min="13315" max="13315" width="8.85546875" style="17" bestFit="1" customWidth="1"/>
    <col min="13316" max="13316" width="11.85546875" style="17" bestFit="1" customWidth="1"/>
    <col min="13317" max="13567" width="9.140625" style="17"/>
    <col min="13568" max="13568" width="10.7109375" style="17" bestFit="1" customWidth="1"/>
    <col min="13569" max="13569" width="9" style="17" bestFit="1" customWidth="1"/>
    <col min="13570" max="13570" width="71.28515625" style="17" bestFit="1" customWidth="1"/>
    <col min="13571" max="13571" width="8.85546875" style="17" bestFit="1" customWidth="1"/>
    <col min="13572" max="13572" width="11.85546875" style="17" bestFit="1" customWidth="1"/>
    <col min="13573" max="13823" width="9.140625" style="17"/>
    <col min="13824" max="13824" width="10.7109375" style="17" bestFit="1" customWidth="1"/>
    <col min="13825" max="13825" width="9" style="17" bestFit="1" customWidth="1"/>
    <col min="13826" max="13826" width="71.28515625" style="17" bestFit="1" customWidth="1"/>
    <col min="13827" max="13827" width="8.85546875" style="17" bestFit="1" customWidth="1"/>
    <col min="13828" max="13828" width="11.85546875" style="17" bestFit="1" customWidth="1"/>
    <col min="13829" max="14079" width="9.140625" style="17"/>
    <col min="14080" max="14080" width="10.7109375" style="17" bestFit="1" customWidth="1"/>
    <col min="14081" max="14081" width="9" style="17" bestFit="1" customWidth="1"/>
    <col min="14082" max="14082" width="71.28515625" style="17" bestFit="1" customWidth="1"/>
    <col min="14083" max="14083" width="8.85546875" style="17" bestFit="1" customWidth="1"/>
    <col min="14084" max="14084" width="11.85546875" style="17" bestFit="1" customWidth="1"/>
    <col min="14085" max="14335" width="9.140625" style="17"/>
    <col min="14336" max="14336" width="10.7109375" style="17" bestFit="1" customWidth="1"/>
    <col min="14337" max="14337" width="9" style="17" bestFit="1" customWidth="1"/>
    <col min="14338" max="14338" width="71.28515625" style="17" bestFit="1" customWidth="1"/>
    <col min="14339" max="14339" width="8.85546875" style="17" bestFit="1" customWidth="1"/>
    <col min="14340" max="14340" width="11.85546875" style="17" bestFit="1" customWidth="1"/>
    <col min="14341" max="14591" width="9.140625" style="17"/>
    <col min="14592" max="14592" width="10.7109375" style="17" bestFit="1" customWidth="1"/>
    <col min="14593" max="14593" width="9" style="17" bestFit="1" customWidth="1"/>
    <col min="14594" max="14594" width="71.28515625" style="17" bestFit="1" customWidth="1"/>
    <col min="14595" max="14595" width="8.85546875" style="17" bestFit="1" customWidth="1"/>
    <col min="14596" max="14596" width="11.85546875" style="17" bestFit="1" customWidth="1"/>
    <col min="14597" max="14847" width="9.140625" style="17"/>
    <col min="14848" max="14848" width="10.7109375" style="17" bestFit="1" customWidth="1"/>
    <col min="14849" max="14849" width="9" style="17" bestFit="1" customWidth="1"/>
    <col min="14850" max="14850" width="71.28515625" style="17" bestFit="1" customWidth="1"/>
    <col min="14851" max="14851" width="8.85546875" style="17" bestFit="1" customWidth="1"/>
    <col min="14852" max="14852" width="11.85546875" style="17" bestFit="1" customWidth="1"/>
    <col min="14853" max="15103" width="9.140625" style="17"/>
    <col min="15104" max="15104" width="10.7109375" style="17" bestFit="1" customWidth="1"/>
    <col min="15105" max="15105" width="9" style="17" bestFit="1" customWidth="1"/>
    <col min="15106" max="15106" width="71.28515625" style="17" bestFit="1" customWidth="1"/>
    <col min="15107" max="15107" width="8.85546875" style="17" bestFit="1" customWidth="1"/>
    <col min="15108" max="15108" width="11.85546875" style="17" bestFit="1" customWidth="1"/>
    <col min="15109" max="15359" width="9.140625" style="17"/>
    <col min="15360" max="15360" width="10.7109375" style="17" bestFit="1" customWidth="1"/>
    <col min="15361" max="15361" width="9" style="17" bestFit="1" customWidth="1"/>
    <col min="15362" max="15362" width="71.28515625" style="17" bestFit="1" customWidth="1"/>
    <col min="15363" max="15363" width="8.85546875" style="17" bestFit="1" customWidth="1"/>
    <col min="15364" max="15364" width="11.85546875" style="17" bestFit="1" customWidth="1"/>
    <col min="15365" max="15615" width="9.140625" style="17"/>
    <col min="15616" max="15616" width="10.7109375" style="17" bestFit="1" customWidth="1"/>
    <col min="15617" max="15617" width="9" style="17" bestFit="1" customWidth="1"/>
    <col min="15618" max="15618" width="71.28515625" style="17" bestFit="1" customWidth="1"/>
    <col min="15619" max="15619" width="8.85546875" style="17" bestFit="1" customWidth="1"/>
    <col min="15620" max="15620" width="11.85546875" style="17" bestFit="1" customWidth="1"/>
    <col min="15621" max="15871" width="9.140625" style="17"/>
    <col min="15872" max="15872" width="10.7109375" style="17" bestFit="1" customWidth="1"/>
    <col min="15873" max="15873" width="9" style="17" bestFit="1" customWidth="1"/>
    <col min="15874" max="15874" width="71.28515625" style="17" bestFit="1" customWidth="1"/>
    <col min="15875" max="15875" width="8.85546875" style="17" bestFit="1" customWidth="1"/>
    <col min="15876" max="15876" width="11.85546875" style="17" bestFit="1" customWidth="1"/>
    <col min="15877" max="16127" width="9.140625" style="17"/>
    <col min="16128" max="16128" width="10.7109375" style="17" bestFit="1" customWidth="1"/>
    <col min="16129" max="16129" width="9" style="17" bestFit="1" customWidth="1"/>
    <col min="16130" max="16130" width="71.28515625" style="17" bestFit="1" customWidth="1"/>
    <col min="16131" max="16131" width="8.85546875" style="17" bestFit="1" customWidth="1"/>
    <col min="16132" max="16132" width="11.85546875" style="17" bestFit="1" customWidth="1"/>
    <col min="16133" max="16384" width="9.140625" style="17"/>
  </cols>
  <sheetData>
    <row r="1" spans="1:12" s="20" customFormat="1" x14ac:dyDescent="0.25">
      <c r="B1" s="138" t="s">
        <v>260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1:12" s="20" customFormat="1" x14ac:dyDescent="0.25">
      <c r="A3" s="19" t="s">
        <v>33</v>
      </c>
      <c r="B3" s="20" t="s">
        <v>1</v>
      </c>
      <c r="C3" s="20" t="s">
        <v>2</v>
      </c>
      <c r="D3" s="20" t="s">
        <v>3</v>
      </c>
      <c r="E3" s="20" t="s">
        <v>34</v>
      </c>
    </row>
    <row r="4" spans="1:12" s="20" customFormat="1" x14ac:dyDescent="0.25">
      <c r="A4" s="22"/>
      <c r="B4" s="22" t="s">
        <v>4</v>
      </c>
      <c r="C4" s="23">
        <f>SUM(C5:C6)</f>
        <v>8.6300000000000008</v>
      </c>
      <c r="D4" s="24"/>
      <c r="E4" s="24"/>
    </row>
    <row r="5" spans="1:12" s="20" customFormat="1" x14ac:dyDescent="0.25">
      <c r="A5" s="25" t="s">
        <v>35</v>
      </c>
      <c r="B5" s="25" t="s">
        <v>5</v>
      </c>
      <c r="C5" s="21">
        <f>'[1]נספח 2- אג"ח'!B7</f>
        <v>0</v>
      </c>
      <c r="D5" s="26">
        <f>C5/$C$30</f>
        <v>0</v>
      </c>
      <c r="E5" s="27">
        <f>C5*1000</f>
        <v>0</v>
      </c>
    </row>
    <row r="6" spans="1:12" s="20" customFormat="1" x14ac:dyDescent="0.25">
      <c r="A6" s="25" t="s">
        <v>36</v>
      </c>
      <c r="B6" s="25" t="s">
        <v>6</v>
      </c>
      <c r="C6" s="21">
        <f>'נספח 2- אג"ח'!B9</f>
        <v>8.6300000000000008</v>
      </c>
      <c r="D6" s="26">
        <f t="shared" ref="D6:D30" si="0">C6/$C$30</f>
        <v>1.1460975577364907E-4</v>
      </c>
      <c r="E6" s="27">
        <f t="shared" ref="E6:E32" si="1">C6*1000</f>
        <v>8630</v>
      </c>
    </row>
    <row r="7" spans="1:12" s="20" customFormat="1" x14ac:dyDescent="0.25">
      <c r="A7" s="22"/>
      <c r="B7" s="22" t="s">
        <v>7</v>
      </c>
      <c r="C7" s="23">
        <f>SUM(C8:C9)</f>
        <v>1.36</v>
      </c>
      <c r="D7" s="28"/>
      <c r="E7" s="29"/>
    </row>
    <row r="8" spans="1:12" s="20" customFormat="1" x14ac:dyDescent="0.25">
      <c r="A8" s="25" t="s">
        <v>37</v>
      </c>
      <c r="B8" s="25" t="s">
        <v>8</v>
      </c>
      <c r="C8" s="21">
        <f>'[1]נספח 2- אג"ח'!B17</f>
        <v>0</v>
      </c>
      <c r="D8" s="26">
        <f t="shared" si="0"/>
        <v>0</v>
      </c>
      <c r="E8" s="27">
        <f t="shared" si="1"/>
        <v>0</v>
      </c>
    </row>
    <row r="9" spans="1:12" s="20" customFormat="1" x14ac:dyDescent="0.25">
      <c r="A9" s="25" t="s">
        <v>38</v>
      </c>
      <c r="B9" s="25" t="s">
        <v>9</v>
      </c>
      <c r="C9" s="21">
        <f>'נספח 2- אג"ח'!B19</f>
        <v>1.36</v>
      </c>
      <c r="D9" s="26">
        <f t="shared" si="0"/>
        <v>1.8061328835708309E-5</v>
      </c>
      <c r="E9" s="27">
        <f t="shared" si="1"/>
        <v>1360</v>
      </c>
    </row>
    <row r="10" spans="1:12" s="20" customFormat="1" x14ac:dyDescent="0.25">
      <c r="A10" s="22"/>
      <c r="B10" s="22" t="s">
        <v>10</v>
      </c>
      <c r="C10" s="23">
        <f>SUM(C11:C13)</f>
        <v>0</v>
      </c>
      <c r="D10" s="28"/>
      <c r="E10" s="29"/>
    </row>
    <row r="11" spans="1:12" s="32" customFormat="1" x14ac:dyDescent="0.25">
      <c r="A11" s="30" t="s">
        <v>39</v>
      </c>
      <c r="B11" s="30" t="s">
        <v>11</v>
      </c>
      <c r="C11" s="103">
        <f>'[1]נספח 2- אג"ח'!B24</f>
        <v>0</v>
      </c>
      <c r="D11" s="31">
        <f t="shared" si="0"/>
        <v>0</v>
      </c>
      <c r="E11" s="27">
        <f t="shared" si="1"/>
        <v>0</v>
      </c>
    </row>
    <row r="12" spans="1:12" s="32" customFormat="1" x14ac:dyDescent="0.25">
      <c r="A12" s="30" t="s">
        <v>40</v>
      </c>
      <c r="B12" s="30" t="s">
        <v>12</v>
      </c>
      <c r="C12" s="103">
        <v>0</v>
      </c>
      <c r="D12" s="31">
        <f t="shared" si="0"/>
        <v>0</v>
      </c>
      <c r="E12" s="27">
        <f t="shared" si="1"/>
        <v>0</v>
      </c>
    </row>
    <row r="13" spans="1:12" s="32" customFormat="1" x14ac:dyDescent="0.25">
      <c r="A13" s="30" t="s">
        <v>41</v>
      </c>
      <c r="B13" s="30" t="s">
        <v>13</v>
      </c>
      <c r="C13" s="103">
        <f>'[1]נספח 2- אג"ח'!B29</f>
        <v>0</v>
      </c>
      <c r="D13" s="31">
        <f t="shared" si="0"/>
        <v>0</v>
      </c>
      <c r="E13" s="27">
        <f t="shared" si="1"/>
        <v>0</v>
      </c>
    </row>
    <row r="14" spans="1:12" s="32" customFormat="1" x14ac:dyDescent="0.25">
      <c r="A14" s="22"/>
      <c r="B14" s="22" t="s">
        <v>14</v>
      </c>
      <c r="C14" s="23">
        <f>SUM(C15:C22)</f>
        <v>0</v>
      </c>
      <c r="D14" s="28"/>
      <c r="E14" s="29"/>
    </row>
    <row r="15" spans="1:12" s="32" customFormat="1" x14ac:dyDescent="0.25">
      <c r="A15" s="30" t="s">
        <v>42</v>
      </c>
      <c r="B15" s="30" t="s">
        <v>15</v>
      </c>
      <c r="C15" s="103">
        <f>'[1]נספח 3-אג"ח'!B6</f>
        <v>0</v>
      </c>
      <c r="D15" s="31">
        <f t="shared" si="0"/>
        <v>0</v>
      </c>
      <c r="E15" s="27">
        <f t="shared" si="1"/>
        <v>0</v>
      </c>
    </row>
    <row r="16" spans="1:12" s="32" customFormat="1" x14ac:dyDescent="0.25">
      <c r="A16" s="30" t="s">
        <v>43</v>
      </c>
      <c r="B16" s="30" t="s">
        <v>16</v>
      </c>
      <c r="C16" s="103">
        <f>'[1]נספח 3-אג"ח'!B9</f>
        <v>0</v>
      </c>
      <c r="D16" s="31">
        <f t="shared" si="0"/>
        <v>0</v>
      </c>
      <c r="E16" s="27">
        <f t="shared" si="1"/>
        <v>0</v>
      </c>
    </row>
    <row r="17" spans="1:5" s="32" customFormat="1" x14ac:dyDescent="0.25">
      <c r="A17" s="30" t="s">
        <v>44</v>
      </c>
      <c r="B17" s="30" t="s">
        <v>17</v>
      </c>
      <c r="C17" s="103">
        <f>'[1]נספח 3-אג"ח'!B14</f>
        <v>0</v>
      </c>
      <c r="D17" s="31">
        <f t="shared" si="0"/>
        <v>0</v>
      </c>
      <c r="E17" s="27">
        <f t="shared" si="1"/>
        <v>0</v>
      </c>
    </row>
    <row r="18" spans="1:5" s="32" customFormat="1" x14ac:dyDescent="0.25">
      <c r="A18" s="30" t="s">
        <v>45</v>
      </c>
      <c r="B18" s="30" t="s">
        <v>18</v>
      </c>
      <c r="C18" s="103">
        <f>'[1]נספח 3-אג"ח'!B19</f>
        <v>0</v>
      </c>
      <c r="D18" s="31">
        <f t="shared" si="0"/>
        <v>0</v>
      </c>
      <c r="E18" s="27">
        <f t="shared" si="1"/>
        <v>0</v>
      </c>
    </row>
    <row r="19" spans="1:5" s="32" customFormat="1" x14ac:dyDescent="0.25">
      <c r="A19" s="30" t="s">
        <v>46</v>
      </c>
      <c r="B19" s="30" t="s">
        <v>19</v>
      </c>
      <c r="C19" s="103">
        <f>'[1]נספח 3-אג"ח'!B33</f>
        <v>0</v>
      </c>
      <c r="D19" s="31">
        <f t="shared" si="0"/>
        <v>0</v>
      </c>
      <c r="E19" s="27">
        <f t="shared" si="1"/>
        <v>0</v>
      </c>
    </row>
    <row r="20" spans="1:5" s="32" customFormat="1" x14ac:dyDescent="0.25">
      <c r="A20" s="30" t="s">
        <v>47</v>
      </c>
      <c r="B20" s="30" t="s">
        <v>20</v>
      </c>
      <c r="C20" s="103">
        <f>'[1]נספח 3-אג"ח'!B36</f>
        <v>0</v>
      </c>
      <c r="D20" s="31">
        <f t="shared" si="0"/>
        <v>0</v>
      </c>
      <c r="E20" s="27">
        <f t="shared" si="1"/>
        <v>0</v>
      </c>
    </row>
    <row r="21" spans="1:5" s="32" customFormat="1" x14ac:dyDescent="0.25">
      <c r="A21" s="30" t="s">
        <v>48</v>
      </c>
      <c r="B21" s="30" t="s">
        <v>21</v>
      </c>
      <c r="C21" s="103">
        <f>'[1]נספח 3-אג"ח'!B23</f>
        <v>0</v>
      </c>
      <c r="D21" s="31">
        <f t="shared" si="0"/>
        <v>0</v>
      </c>
      <c r="E21" s="27">
        <f t="shared" si="1"/>
        <v>0</v>
      </c>
    </row>
    <row r="22" spans="1:5" s="32" customFormat="1" x14ac:dyDescent="0.25">
      <c r="A22" s="30" t="s">
        <v>49</v>
      </c>
      <c r="B22" s="30" t="s">
        <v>22</v>
      </c>
      <c r="C22" s="103">
        <f>'[1]נספח 3-אג"ח'!B26</f>
        <v>0</v>
      </c>
      <c r="D22" s="31">
        <f t="shared" si="0"/>
        <v>0</v>
      </c>
      <c r="E22" s="27">
        <f t="shared" si="1"/>
        <v>0</v>
      </c>
    </row>
    <row r="23" spans="1:5" s="32" customFormat="1" x14ac:dyDescent="0.25">
      <c r="A23" s="22"/>
      <c r="B23" s="22" t="s">
        <v>23</v>
      </c>
      <c r="C23" s="23">
        <f>SUM(C24:C25)</f>
        <v>0</v>
      </c>
      <c r="D23" s="28"/>
      <c r="E23" s="29"/>
    </row>
    <row r="24" spans="1:5" s="32" customFormat="1" x14ac:dyDescent="0.25">
      <c r="A24" s="30" t="s">
        <v>50</v>
      </c>
      <c r="B24" s="30" t="s">
        <v>24</v>
      </c>
      <c r="C24" s="103">
        <f>'[1]נספח 2- אג"ח'!B33</f>
        <v>0</v>
      </c>
      <c r="D24" s="31">
        <f t="shared" si="0"/>
        <v>0</v>
      </c>
      <c r="E24" s="27">
        <f t="shared" si="1"/>
        <v>0</v>
      </c>
    </row>
    <row r="25" spans="1:5" s="32" customFormat="1" x14ac:dyDescent="0.25">
      <c r="A25" s="30" t="s">
        <v>51</v>
      </c>
      <c r="B25" s="30" t="s">
        <v>25</v>
      </c>
      <c r="C25" s="103">
        <f>'[1]נספח 2- אג"ח'!B37</f>
        <v>0</v>
      </c>
      <c r="D25" s="31">
        <f t="shared" si="0"/>
        <v>0</v>
      </c>
      <c r="E25" s="27">
        <f t="shared" si="1"/>
        <v>0</v>
      </c>
    </row>
    <row r="26" spans="1:5" s="32" customFormat="1" x14ac:dyDescent="0.25">
      <c r="A26" s="22" t="s">
        <v>52</v>
      </c>
      <c r="B26" s="22" t="s">
        <v>26</v>
      </c>
      <c r="C26" s="104">
        <f>C4+C7+C10+C14+C23</f>
        <v>9.99</v>
      </c>
      <c r="D26" s="28">
        <f t="shared" si="0"/>
        <v>1.3267108460935737E-4</v>
      </c>
      <c r="E26" s="29">
        <f t="shared" si="1"/>
        <v>9990</v>
      </c>
    </row>
    <row r="27" spans="1:5" s="20" customFormat="1" x14ac:dyDescent="0.25">
      <c r="A27" s="22"/>
      <c r="B27" s="25" t="s">
        <v>27</v>
      </c>
      <c r="C27" s="21"/>
      <c r="D27" s="26"/>
      <c r="E27" s="27">
        <f t="shared" si="1"/>
        <v>0</v>
      </c>
    </row>
    <row r="28" spans="1:5" s="20" customFormat="1" ht="19.5" customHeight="1" x14ac:dyDescent="0.25">
      <c r="A28" s="25" t="s">
        <v>53</v>
      </c>
      <c r="B28" s="25" t="s">
        <v>28</v>
      </c>
      <c r="C28" s="26">
        <f>SUM(C11,C15:C22,C25)/C32</f>
        <v>0</v>
      </c>
      <c r="D28" s="26">
        <f t="shared" si="0"/>
        <v>0</v>
      </c>
      <c r="E28" s="26">
        <f>SUM(E11,E15:E22,E25)/E32</f>
        <v>0</v>
      </c>
    </row>
    <row r="29" spans="1:5" s="20" customFormat="1" x14ac:dyDescent="0.25">
      <c r="A29" s="25" t="s">
        <v>54</v>
      </c>
      <c r="B29" s="25" t="s">
        <v>29</v>
      </c>
      <c r="C29" s="26">
        <f>C26/C32</f>
        <v>1.3880733556884142E-4</v>
      </c>
      <c r="D29" s="26">
        <f t="shared" si="0"/>
        <v>1.8434153915568788E-9</v>
      </c>
      <c r="E29" s="26">
        <f>E26/E32</f>
        <v>1.3880733556884145E-4</v>
      </c>
    </row>
    <row r="30" spans="1:5" s="20" customFormat="1" ht="18" customHeight="1" x14ac:dyDescent="0.25">
      <c r="A30" s="25"/>
      <c r="B30" s="25" t="s">
        <v>30</v>
      </c>
      <c r="C30" s="33">
        <v>75299</v>
      </c>
      <c r="D30" s="26">
        <f t="shared" si="0"/>
        <v>1</v>
      </c>
      <c r="E30" s="27">
        <f t="shared" si="1"/>
        <v>75299000</v>
      </c>
    </row>
    <row r="31" spans="1:5" x14ac:dyDescent="0.25">
      <c r="A31" s="36"/>
      <c r="B31" s="25"/>
      <c r="C31" s="33"/>
      <c r="D31" s="38"/>
      <c r="E31" s="39">
        <f t="shared" si="1"/>
        <v>0</v>
      </c>
    </row>
    <row r="32" spans="1:5" s="20" customFormat="1" x14ac:dyDescent="0.25">
      <c r="A32" s="25" t="s">
        <v>55</v>
      </c>
      <c r="B32" s="25" t="s">
        <v>31</v>
      </c>
      <c r="C32" s="33">
        <f>71970259.778133/1000</f>
        <v>71970.259778133011</v>
      </c>
      <c r="E32" s="27">
        <f t="shared" si="1"/>
        <v>71970259.778133005</v>
      </c>
    </row>
    <row r="33" spans="1:3" s="20" customFormat="1" x14ac:dyDescent="0.25"/>
    <row r="34" spans="1:3" s="20" customFormat="1" x14ac:dyDescent="0.25">
      <c r="A34" s="25" t="s">
        <v>55</v>
      </c>
      <c r="B34" s="25" t="s">
        <v>32</v>
      </c>
      <c r="C34" s="35">
        <f>AVERAGE(C30:C32)</f>
        <v>73634.629889066506</v>
      </c>
    </row>
  </sheetData>
  <mergeCells count="1">
    <mergeCell ref="B1:L1"/>
  </mergeCells>
  <dataValidations count="1">
    <dataValidation type="decimal" allowBlank="1" showInputMessage="1" showErrorMessage="1" errorTitle="חייב להיות מספר" error="חייב להיות מספר" sqref="C30" xr:uid="{00000000-0002-0000-0200-000000000000}">
      <formula1>-100000000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rightToLeft="1" tabSelected="1" zoomScale="80" zoomScaleNormal="80" workbookViewId="0">
      <selection activeCell="B37" sqref="B37"/>
    </sheetView>
  </sheetViews>
  <sheetFormatPr defaultColWidth="9.140625" defaultRowHeight="15" x14ac:dyDescent="0.25"/>
  <cols>
    <col min="1" max="1" width="9.140625" style="17"/>
    <col min="2" max="2" width="115" style="17" customWidth="1"/>
    <col min="3" max="3" width="13.5703125" style="17" bestFit="1" customWidth="1"/>
    <col min="4" max="4" width="11.85546875" style="17" bestFit="1" customWidth="1"/>
    <col min="5" max="5" width="14.42578125" style="17" bestFit="1" customWidth="1"/>
    <col min="6" max="255" width="9.140625" style="17"/>
    <col min="256" max="256" width="10.7109375" style="17" bestFit="1" customWidth="1"/>
    <col min="257" max="257" width="9" style="17" bestFit="1" customWidth="1"/>
    <col min="258" max="258" width="71.28515625" style="17" bestFit="1" customWidth="1"/>
    <col min="259" max="259" width="9.140625" style="17"/>
    <col min="260" max="260" width="11.85546875" style="17" bestFit="1" customWidth="1"/>
    <col min="261" max="511" width="9.140625" style="17"/>
    <col min="512" max="512" width="10.7109375" style="17" bestFit="1" customWidth="1"/>
    <col min="513" max="513" width="9" style="17" bestFit="1" customWidth="1"/>
    <col min="514" max="514" width="71.28515625" style="17" bestFit="1" customWidth="1"/>
    <col min="515" max="515" width="9.140625" style="17"/>
    <col min="516" max="516" width="11.85546875" style="17" bestFit="1" customWidth="1"/>
    <col min="517" max="767" width="9.140625" style="17"/>
    <col min="768" max="768" width="10.7109375" style="17" bestFit="1" customWidth="1"/>
    <col min="769" max="769" width="9" style="17" bestFit="1" customWidth="1"/>
    <col min="770" max="770" width="71.28515625" style="17" bestFit="1" customWidth="1"/>
    <col min="771" max="771" width="9.140625" style="17"/>
    <col min="772" max="772" width="11.85546875" style="17" bestFit="1" customWidth="1"/>
    <col min="773" max="1023" width="9.140625" style="17"/>
    <col min="1024" max="1024" width="10.7109375" style="17" bestFit="1" customWidth="1"/>
    <col min="1025" max="1025" width="9" style="17" bestFit="1" customWidth="1"/>
    <col min="1026" max="1026" width="71.28515625" style="17" bestFit="1" customWidth="1"/>
    <col min="1027" max="1027" width="9.140625" style="17"/>
    <col min="1028" max="1028" width="11.85546875" style="17" bestFit="1" customWidth="1"/>
    <col min="1029" max="1279" width="9.140625" style="17"/>
    <col min="1280" max="1280" width="10.7109375" style="17" bestFit="1" customWidth="1"/>
    <col min="1281" max="1281" width="9" style="17" bestFit="1" customWidth="1"/>
    <col min="1282" max="1282" width="71.28515625" style="17" bestFit="1" customWidth="1"/>
    <col min="1283" max="1283" width="9.140625" style="17"/>
    <col min="1284" max="1284" width="11.85546875" style="17" bestFit="1" customWidth="1"/>
    <col min="1285" max="1535" width="9.140625" style="17"/>
    <col min="1536" max="1536" width="10.7109375" style="17" bestFit="1" customWidth="1"/>
    <col min="1537" max="1537" width="9" style="17" bestFit="1" customWidth="1"/>
    <col min="1538" max="1538" width="71.28515625" style="17" bestFit="1" customWidth="1"/>
    <col min="1539" max="1539" width="9.140625" style="17"/>
    <col min="1540" max="1540" width="11.85546875" style="17" bestFit="1" customWidth="1"/>
    <col min="1541" max="1791" width="9.140625" style="17"/>
    <col min="1792" max="1792" width="10.7109375" style="17" bestFit="1" customWidth="1"/>
    <col min="1793" max="1793" width="9" style="17" bestFit="1" customWidth="1"/>
    <col min="1794" max="1794" width="71.28515625" style="17" bestFit="1" customWidth="1"/>
    <col min="1795" max="1795" width="9.140625" style="17"/>
    <col min="1796" max="1796" width="11.85546875" style="17" bestFit="1" customWidth="1"/>
    <col min="1797" max="2047" width="9.140625" style="17"/>
    <col min="2048" max="2048" width="10.7109375" style="17" bestFit="1" customWidth="1"/>
    <col min="2049" max="2049" width="9" style="17" bestFit="1" customWidth="1"/>
    <col min="2050" max="2050" width="71.28515625" style="17" bestFit="1" customWidth="1"/>
    <col min="2051" max="2051" width="9.140625" style="17"/>
    <col min="2052" max="2052" width="11.85546875" style="17" bestFit="1" customWidth="1"/>
    <col min="2053" max="2303" width="9.140625" style="17"/>
    <col min="2304" max="2304" width="10.7109375" style="17" bestFit="1" customWidth="1"/>
    <col min="2305" max="2305" width="9" style="17" bestFit="1" customWidth="1"/>
    <col min="2306" max="2306" width="71.28515625" style="17" bestFit="1" customWidth="1"/>
    <col min="2307" max="2307" width="9.140625" style="17"/>
    <col min="2308" max="2308" width="11.85546875" style="17" bestFit="1" customWidth="1"/>
    <col min="2309" max="2559" width="9.140625" style="17"/>
    <col min="2560" max="2560" width="10.7109375" style="17" bestFit="1" customWidth="1"/>
    <col min="2561" max="2561" width="9" style="17" bestFit="1" customWidth="1"/>
    <col min="2562" max="2562" width="71.28515625" style="17" bestFit="1" customWidth="1"/>
    <col min="2563" max="2563" width="9.140625" style="17"/>
    <col min="2564" max="2564" width="11.85546875" style="17" bestFit="1" customWidth="1"/>
    <col min="2565" max="2815" width="9.140625" style="17"/>
    <col min="2816" max="2816" width="10.7109375" style="17" bestFit="1" customWidth="1"/>
    <col min="2817" max="2817" width="9" style="17" bestFit="1" customWidth="1"/>
    <col min="2818" max="2818" width="71.28515625" style="17" bestFit="1" customWidth="1"/>
    <col min="2819" max="2819" width="9.140625" style="17"/>
    <col min="2820" max="2820" width="11.85546875" style="17" bestFit="1" customWidth="1"/>
    <col min="2821" max="3071" width="9.140625" style="17"/>
    <col min="3072" max="3072" width="10.7109375" style="17" bestFit="1" customWidth="1"/>
    <col min="3073" max="3073" width="9" style="17" bestFit="1" customWidth="1"/>
    <col min="3074" max="3074" width="71.28515625" style="17" bestFit="1" customWidth="1"/>
    <col min="3075" max="3075" width="9.140625" style="17"/>
    <col min="3076" max="3076" width="11.85546875" style="17" bestFit="1" customWidth="1"/>
    <col min="3077" max="3327" width="9.140625" style="17"/>
    <col min="3328" max="3328" width="10.7109375" style="17" bestFit="1" customWidth="1"/>
    <col min="3329" max="3329" width="9" style="17" bestFit="1" customWidth="1"/>
    <col min="3330" max="3330" width="71.28515625" style="17" bestFit="1" customWidth="1"/>
    <col min="3331" max="3331" width="9.140625" style="17"/>
    <col min="3332" max="3332" width="11.85546875" style="17" bestFit="1" customWidth="1"/>
    <col min="3333" max="3583" width="9.140625" style="17"/>
    <col min="3584" max="3584" width="10.7109375" style="17" bestFit="1" customWidth="1"/>
    <col min="3585" max="3585" width="9" style="17" bestFit="1" customWidth="1"/>
    <col min="3586" max="3586" width="71.28515625" style="17" bestFit="1" customWidth="1"/>
    <col min="3587" max="3587" width="9.140625" style="17"/>
    <col min="3588" max="3588" width="11.85546875" style="17" bestFit="1" customWidth="1"/>
    <col min="3589" max="3839" width="9.140625" style="17"/>
    <col min="3840" max="3840" width="10.7109375" style="17" bestFit="1" customWidth="1"/>
    <col min="3841" max="3841" width="9" style="17" bestFit="1" customWidth="1"/>
    <col min="3842" max="3842" width="71.28515625" style="17" bestFit="1" customWidth="1"/>
    <col min="3843" max="3843" width="9.140625" style="17"/>
    <col min="3844" max="3844" width="11.85546875" style="17" bestFit="1" customWidth="1"/>
    <col min="3845" max="4095" width="9.140625" style="17"/>
    <col min="4096" max="4096" width="10.7109375" style="17" bestFit="1" customWidth="1"/>
    <col min="4097" max="4097" width="9" style="17" bestFit="1" customWidth="1"/>
    <col min="4098" max="4098" width="71.28515625" style="17" bestFit="1" customWidth="1"/>
    <col min="4099" max="4099" width="9.140625" style="17"/>
    <col min="4100" max="4100" width="11.85546875" style="17" bestFit="1" customWidth="1"/>
    <col min="4101" max="4351" width="9.140625" style="17"/>
    <col min="4352" max="4352" width="10.7109375" style="17" bestFit="1" customWidth="1"/>
    <col min="4353" max="4353" width="9" style="17" bestFit="1" customWidth="1"/>
    <col min="4354" max="4354" width="71.28515625" style="17" bestFit="1" customWidth="1"/>
    <col min="4355" max="4355" width="9.140625" style="17"/>
    <col min="4356" max="4356" width="11.85546875" style="17" bestFit="1" customWidth="1"/>
    <col min="4357" max="4607" width="9.140625" style="17"/>
    <col min="4608" max="4608" width="10.7109375" style="17" bestFit="1" customWidth="1"/>
    <col min="4609" max="4609" width="9" style="17" bestFit="1" customWidth="1"/>
    <col min="4610" max="4610" width="71.28515625" style="17" bestFit="1" customWidth="1"/>
    <col min="4611" max="4611" width="9.140625" style="17"/>
    <col min="4612" max="4612" width="11.85546875" style="17" bestFit="1" customWidth="1"/>
    <col min="4613" max="4863" width="9.140625" style="17"/>
    <col min="4864" max="4864" width="10.7109375" style="17" bestFit="1" customWidth="1"/>
    <col min="4865" max="4865" width="9" style="17" bestFit="1" customWidth="1"/>
    <col min="4866" max="4866" width="71.28515625" style="17" bestFit="1" customWidth="1"/>
    <col min="4867" max="4867" width="9.140625" style="17"/>
    <col min="4868" max="4868" width="11.85546875" style="17" bestFit="1" customWidth="1"/>
    <col min="4869" max="5119" width="9.140625" style="17"/>
    <col min="5120" max="5120" width="10.7109375" style="17" bestFit="1" customWidth="1"/>
    <col min="5121" max="5121" width="9" style="17" bestFit="1" customWidth="1"/>
    <col min="5122" max="5122" width="71.28515625" style="17" bestFit="1" customWidth="1"/>
    <col min="5123" max="5123" width="9.140625" style="17"/>
    <col min="5124" max="5124" width="11.85546875" style="17" bestFit="1" customWidth="1"/>
    <col min="5125" max="5375" width="9.140625" style="17"/>
    <col min="5376" max="5376" width="10.7109375" style="17" bestFit="1" customWidth="1"/>
    <col min="5377" max="5377" width="9" style="17" bestFit="1" customWidth="1"/>
    <col min="5378" max="5378" width="71.28515625" style="17" bestFit="1" customWidth="1"/>
    <col min="5379" max="5379" width="9.140625" style="17"/>
    <col min="5380" max="5380" width="11.85546875" style="17" bestFit="1" customWidth="1"/>
    <col min="5381" max="5631" width="9.140625" style="17"/>
    <col min="5632" max="5632" width="10.7109375" style="17" bestFit="1" customWidth="1"/>
    <col min="5633" max="5633" width="9" style="17" bestFit="1" customWidth="1"/>
    <col min="5634" max="5634" width="71.28515625" style="17" bestFit="1" customWidth="1"/>
    <col min="5635" max="5635" width="9.140625" style="17"/>
    <col min="5636" max="5636" width="11.85546875" style="17" bestFit="1" customWidth="1"/>
    <col min="5637" max="5887" width="9.140625" style="17"/>
    <col min="5888" max="5888" width="10.7109375" style="17" bestFit="1" customWidth="1"/>
    <col min="5889" max="5889" width="9" style="17" bestFit="1" customWidth="1"/>
    <col min="5890" max="5890" width="71.28515625" style="17" bestFit="1" customWidth="1"/>
    <col min="5891" max="5891" width="9.140625" style="17"/>
    <col min="5892" max="5892" width="11.85546875" style="17" bestFit="1" customWidth="1"/>
    <col min="5893" max="6143" width="9.140625" style="17"/>
    <col min="6144" max="6144" width="10.7109375" style="17" bestFit="1" customWidth="1"/>
    <col min="6145" max="6145" width="9" style="17" bestFit="1" customWidth="1"/>
    <col min="6146" max="6146" width="71.28515625" style="17" bestFit="1" customWidth="1"/>
    <col min="6147" max="6147" width="9.140625" style="17"/>
    <col min="6148" max="6148" width="11.85546875" style="17" bestFit="1" customWidth="1"/>
    <col min="6149" max="6399" width="9.140625" style="17"/>
    <col min="6400" max="6400" width="10.7109375" style="17" bestFit="1" customWidth="1"/>
    <col min="6401" max="6401" width="9" style="17" bestFit="1" customWidth="1"/>
    <col min="6402" max="6402" width="71.28515625" style="17" bestFit="1" customWidth="1"/>
    <col min="6403" max="6403" width="9.140625" style="17"/>
    <col min="6404" max="6404" width="11.85546875" style="17" bestFit="1" customWidth="1"/>
    <col min="6405" max="6655" width="9.140625" style="17"/>
    <col min="6656" max="6656" width="10.7109375" style="17" bestFit="1" customWidth="1"/>
    <col min="6657" max="6657" width="9" style="17" bestFit="1" customWidth="1"/>
    <col min="6658" max="6658" width="71.28515625" style="17" bestFit="1" customWidth="1"/>
    <col min="6659" max="6659" width="9.140625" style="17"/>
    <col min="6660" max="6660" width="11.85546875" style="17" bestFit="1" customWidth="1"/>
    <col min="6661" max="6911" width="9.140625" style="17"/>
    <col min="6912" max="6912" width="10.7109375" style="17" bestFit="1" customWidth="1"/>
    <col min="6913" max="6913" width="9" style="17" bestFit="1" customWidth="1"/>
    <col min="6914" max="6914" width="71.28515625" style="17" bestFit="1" customWidth="1"/>
    <col min="6915" max="6915" width="9.140625" style="17"/>
    <col min="6916" max="6916" width="11.85546875" style="17" bestFit="1" customWidth="1"/>
    <col min="6917" max="7167" width="9.140625" style="17"/>
    <col min="7168" max="7168" width="10.7109375" style="17" bestFit="1" customWidth="1"/>
    <col min="7169" max="7169" width="9" style="17" bestFit="1" customWidth="1"/>
    <col min="7170" max="7170" width="71.28515625" style="17" bestFit="1" customWidth="1"/>
    <col min="7171" max="7171" width="9.140625" style="17"/>
    <col min="7172" max="7172" width="11.85546875" style="17" bestFit="1" customWidth="1"/>
    <col min="7173" max="7423" width="9.140625" style="17"/>
    <col min="7424" max="7424" width="10.7109375" style="17" bestFit="1" customWidth="1"/>
    <col min="7425" max="7425" width="9" style="17" bestFit="1" customWidth="1"/>
    <col min="7426" max="7426" width="71.28515625" style="17" bestFit="1" customWidth="1"/>
    <col min="7427" max="7427" width="9.140625" style="17"/>
    <col min="7428" max="7428" width="11.85546875" style="17" bestFit="1" customWidth="1"/>
    <col min="7429" max="7679" width="9.140625" style="17"/>
    <col min="7680" max="7680" width="10.7109375" style="17" bestFit="1" customWidth="1"/>
    <col min="7681" max="7681" width="9" style="17" bestFit="1" customWidth="1"/>
    <col min="7682" max="7682" width="71.28515625" style="17" bestFit="1" customWidth="1"/>
    <col min="7683" max="7683" width="9.140625" style="17"/>
    <col min="7684" max="7684" width="11.85546875" style="17" bestFit="1" customWidth="1"/>
    <col min="7685" max="7935" width="9.140625" style="17"/>
    <col min="7936" max="7936" width="10.7109375" style="17" bestFit="1" customWidth="1"/>
    <col min="7937" max="7937" width="9" style="17" bestFit="1" customWidth="1"/>
    <col min="7938" max="7938" width="71.28515625" style="17" bestFit="1" customWidth="1"/>
    <col min="7939" max="7939" width="9.140625" style="17"/>
    <col min="7940" max="7940" width="11.85546875" style="17" bestFit="1" customWidth="1"/>
    <col min="7941" max="8191" width="9.140625" style="17"/>
    <col min="8192" max="8192" width="10.7109375" style="17" bestFit="1" customWidth="1"/>
    <col min="8193" max="8193" width="9" style="17" bestFit="1" customWidth="1"/>
    <col min="8194" max="8194" width="71.28515625" style="17" bestFit="1" customWidth="1"/>
    <col min="8195" max="8195" width="9.140625" style="17"/>
    <col min="8196" max="8196" width="11.85546875" style="17" bestFit="1" customWidth="1"/>
    <col min="8197" max="8447" width="9.140625" style="17"/>
    <col min="8448" max="8448" width="10.7109375" style="17" bestFit="1" customWidth="1"/>
    <col min="8449" max="8449" width="9" style="17" bestFit="1" customWidth="1"/>
    <col min="8450" max="8450" width="71.28515625" style="17" bestFit="1" customWidth="1"/>
    <col min="8451" max="8451" width="9.140625" style="17"/>
    <col min="8452" max="8452" width="11.85546875" style="17" bestFit="1" customWidth="1"/>
    <col min="8453" max="8703" width="9.140625" style="17"/>
    <col min="8704" max="8704" width="10.7109375" style="17" bestFit="1" customWidth="1"/>
    <col min="8705" max="8705" width="9" style="17" bestFit="1" customWidth="1"/>
    <col min="8706" max="8706" width="71.28515625" style="17" bestFit="1" customWidth="1"/>
    <col min="8707" max="8707" width="9.140625" style="17"/>
    <col min="8708" max="8708" width="11.85546875" style="17" bestFit="1" customWidth="1"/>
    <col min="8709" max="8959" width="9.140625" style="17"/>
    <col min="8960" max="8960" width="10.7109375" style="17" bestFit="1" customWidth="1"/>
    <col min="8961" max="8961" width="9" style="17" bestFit="1" customWidth="1"/>
    <col min="8962" max="8962" width="71.28515625" style="17" bestFit="1" customWidth="1"/>
    <col min="8963" max="8963" width="9.140625" style="17"/>
    <col min="8964" max="8964" width="11.85546875" style="17" bestFit="1" customWidth="1"/>
    <col min="8965" max="9215" width="9.140625" style="17"/>
    <col min="9216" max="9216" width="10.7109375" style="17" bestFit="1" customWidth="1"/>
    <col min="9217" max="9217" width="9" style="17" bestFit="1" customWidth="1"/>
    <col min="9218" max="9218" width="71.28515625" style="17" bestFit="1" customWidth="1"/>
    <col min="9219" max="9219" width="9.140625" style="17"/>
    <col min="9220" max="9220" width="11.85546875" style="17" bestFit="1" customWidth="1"/>
    <col min="9221" max="9471" width="9.140625" style="17"/>
    <col min="9472" max="9472" width="10.7109375" style="17" bestFit="1" customWidth="1"/>
    <col min="9473" max="9473" width="9" style="17" bestFit="1" customWidth="1"/>
    <col min="9474" max="9474" width="71.28515625" style="17" bestFit="1" customWidth="1"/>
    <col min="9475" max="9475" width="9.140625" style="17"/>
    <col min="9476" max="9476" width="11.85546875" style="17" bestFit="1" customWidth="1"/>
    <col min="9477" max="9727" width="9.140625" style="17"/>
    <col min="9728" max="9728" width="10.7109375" style="17" bestFit="1" customWidth="1"/>
    <col min="9729" max="9729" width="9" style="17" bestFit="1" customWidth="1"/>
    <col min="9730" max="9730" width="71.28515625" style="17" bestFit="1" customWidth="1"/>
    <col min="9731" max="9731" width="9.140625" style="17"/>
    <col min="9732" max="9732" width="11.85546875" style="17" bestFit="1" customWidth="1"/>
    <col min="9733" max="9983" width="9.140625" style="17"/>
    <col min="9984" max="9984" width="10.7109375" style="17" bestFit="1" customWidth="1"/>
    <col min="9985" max="9985" width="9" style="17" bestFit="1" customWidth="1"/>
    <col min="9986" max="9986" width="71.28515625" style="17" bestFit="1" customWidth="1"/>
    <col min="9987" max="9987" width="9.140625" style="17"/>
    <col min="9988" max="9988" width="11.85546875" style="17" bestFit="1" customWidth="1"/>
    <col min="9989" max="10239" width="9.140625" style="17"/>
    <col min="10240" max="10240" width="10.7109375" style="17" bestFit="1" customWidth="1"/>
    <col min="10241" max="10241" width="9" style="17" bestFit="1" customWidth="1"/>
    <col min="10242" max="10242" width="71.28515625" style="17" bestFit="1" customWidth="1"/>
    <col min="10243" max="10243" width="9.140625" style="17"/>
    <col min="10244" max="10244" width="11.85546875" style="17" bestFit="1" customWidth="1"/>
    <col min="10245" max="10495" width="9.140625" style="17"/>
    <col min="10496" max="10496" width="10.7109375" style="17" bestFit="1" customWidth="1"/>
    <col min="10497" max="10497" width="9" style="17" bestFit="1" customWidth="1"/>
    <col min="10498" max="10498" width="71.28515625" style="17" bestFit="1" customWidth="1"/>
    <col min="10499" max="10499" width="9.140625" style="17"/>
    <col min="10500" max="10500" width="11.85546875" style="17" bestFit="1" customWidth="1"/>
    <col min="10501" max="10751" width="9.140625" style="17"/>
    <col min="10752" max="10752" width="10.7109375" style="17" bestFit="1" customWidth="1"/>
    <col min="10753" max="10753" width="9" style="17" bestFit="1" customWidth="1"/>
    <col min="10754" max="10754" width="71.28515625" style="17" bestFit="1" customWidth="1"/>
    <col min="10755" max="10755" width="9.140625" style="17"/>
    <col min="10756" max="10756" width="11.85546875" style="17" bestFit="1" customWidth="1"/>
    <col min="10757" max="11007" width="9.140625" style="17"/>
    <col min="11008" max="11008" width="10.7109375" style="17" bestFit="1" customWidth="1"/>
    <col min="11009" max="11009" width="9" style="17" bestFit="1" customWidth="1"/>
    <col min="11010" max="11010" width="71.28515625" style="17" bestFit="1" customWidth="1"/>
    <col min="11011" max="11011" width="9.140625" style="17"/>
    <col min="11012" max="11012" width="11.85546875" style="17" bestFit="1" customWidth="1"/>
    <col min="11013" max="11263" width="9.140625" style="17"/>
    <col min="11264" max="11264" width="10.7109375" style="17" bestFit="1" customWidth="1"/>
    <col min="11265" max="11265" width="9" style="17" bestFit="1" customWidth="1"/>
    <col min="11266" max="11266" width="71.28515625" style="17" bestFit="1" customWidth="1"/>
    <col min="11267" max="11267" width="9.140625" style="17"/>
    <col min="11268" max="11268" width="11.85546875" style="17" bestFit="1" customWidth="1"/>
    <col min="11269" max="11519" width="9.140625" style="17"/>
    <col min="11520" max="11520" width="10.7109375" style="17" bestFit="1" customWidth="1"/>
    <col min="11521" max="11521" width="9" style="17" bestFit="1" customWidth="1"/>
    <col min="11522" max="11522" width="71.28515625" style="17" bestFit="1" customWidth="1"/>
    <col min="11523" max="11523" width="9.140625" style="17"/>
    <col min="11524" max="11524" width="11.85546875" style="17" bestFit="1" customWidth="1"/>
    <col min="11525" max="11775" width="9.140625" style="17"/>
    <col min="11776" max="11776" width="10.7109375" style="17" bestFit="1" customWidth="1"/>
    <col min="11777" max="11777" width="9" style="17" bestFit="1" customWidth="1"/>
    <col min="11778" max="11778" width="71.28515625" style="17" bestFit="1" customWidth="1"/>
    <col min="11779" max="11779" width="9.140625" style="17"/>
    <col min="11780" max="11780" width="11.85546875" style="17" bestFit="1" customWidth="1"/>
    <col min="11781" max="12031" width="9.140625" style="17"/>
    <col min="12032" max="12032" width="10.7109375" style="17" bestFit="1" customWidth="1"/>
    <col min="12033" max="12033" width="9" style="17" bestFit="1" customWidth="1"/>
    <col min="12034" max="12034" width="71.28515625" style="17" bestFit="1" customWidth="1"/>
    <col min="12035" max="12035" width="9.140625" style="17"/>
    <col min="12036" max="12036" width="11.85546875" style="17" bestFit="1" customWidth="1"/>
    <col min="12037" max="12287" width="9.140625" style="17"/>
    <col min="12288" max="12288" width="10.7109375" style="17" bestFit="1" customWidth="1"/>
    <col min="12289" max="12289" width="9" style="17" bestFit="1" customWidth="1"/>
    <col min="12290" max="12290" width="71.28515625" style="17" bestFit="1" customWidth="1"/>
    <col min="12291" max="12291" width="9.140625" style="17"/>
    <col min="12292" max="12292" width="11.85546875" style="17" bestFit="1" customWidth="1"/>
    <col min="12293" max="12543" width="9.140625" style="17"/>
    <col min="12544" max="12544" width="10.7109375" style="17" bestFit="1" customWidth="1"/>
    <col min="12545" max="12545" width="9" style="17" bestFit="1" customWidth="1"/>
    <col min="12546" max="12546" width="71.28515625" style="17" bestFit="1" customWidth="1"/>
    <col min="12547" max="12547" width="9.140625" style="17"/>
    <col min="12548" max="12548" width="11.85546875" style="17" bestFit="1" customWidth="1"/>
    <col min="12549" max="12799" width="9.140625" style="17"/>
    <col min="12800" max="12800" width="10.7109375" style="17" bestFit="1" customWidth="1"/>
    <col min="12801" max="12801" width="9" style="17" bestFit="1" customWidth="1"/>
    <col min="12802" max="12802" width="71.28515625" style="17" bestFit="1" customWidth="1"/>
    <col min="12803" max="12803" width="9.140625" style="17"/>
    <col min="12804" max="12804" width="11.85546875" style="17" bestFit="1" customWidth="1"/>
    <col min="12805" max="13055" width="9.140625" style="17"/>
    <col min="13056" max="13056" width="10.7109375" style="17" bestFit="1" customWidth="1"/>
    <col min="13057" max="13057" width="9" style="17" bestFit="1" customWidth="1"/>
    <col min="13058" max="13058" width="71.28515625" style="17" bestFit="1" customWidth="1"/>
    <col min="13059" max="13059" width="9.140625" style="17"/>
    <col min="13060" max="13060" width="11.85546875" style="17" bestFit="1" customWidth="1"/>
    <col min="13061" max="13311" width="9.140625" style="17"/>
    <col min="13312" max="13312" width="10.7109375" style="17" bestFit="1" customWidth="1"/>
    <col min="13313" max="13313" width="9" style="17" bestFit="1" customWidth="1"/>
    <col min="13314" max="13314" width="71.28515625" style="17" bestFit="1" customWidth="1"/>
    <col min="13315" max="13315" width="9.140625" style="17"/>
    <col min="13316" max="13316" width="11.85546875" style="17" bestFit="1" customWidth="1"/>
    <col min="13317" max="13567" width="9.140625" style="17"/>
    <col min="13568" max="13568" width="10.7109375" style="17" bestFit="1" customWidth="1"/>
    <col min="13569" max="13569" width="9" style="17" bestFit="1" customWidth="1"/>
    <col min="13570" max="13570" width="71.28515625" style="17" bestFit="1" customWidth="1"/>
    <col min="13571" max="13571" width="9.140625" style="17"/>
    <col min="13572" max="13572" width="11.85546875" style="17" bestFit="1" customWidth="1"/>
    <col min="13573" max="13823" width="9.140625" style="17"/>
    <col min="13824" max="13824" width="10.7109375" style="17" bestFit="1" customWidth="1"/>
    <col min="13825" max="13825" width="9" style="17" bestFit="1" customWidth="1"/>
    <col min="13826" max="13826" width="71.28515625" style="17" bestFit="1" customWidth="1"/>
    <col min="13827" max="13827" width="9.140625" style="17"/>
    <col min="13828" max="13828" width="11.85546875" style="17" bestFit="1" customWidth="1"/>
    <col min="13829" max="14079" width="9.140625" style="17"/>
    <col min="14080" max="14080" width="10.7109375" style="17" bestFit="1" customWidth="1"/>
    <col min="14081" max="14081" width="9" style="17" bestFit="1" customWidth="1"/>
    <col min="14082" max="14082" width="71.28515625" style="17" bestFit="1" customWidth="1"/>
    <col min="14083" max="14083" width="9.140625" style="17"/>
    <col min="14084" max="14084" width="11.85546875" style="17" bestFit="1" customWidth="1"/>
    <col min="14085" max="14335" width="9.140625" style="17"/>
    <col min="14336" max="14336" width="10.7109375" style="17" bestFit="1" customWidth="1"/>
    <col min="14337" max="14337" width="9" style="17" bestFit="1" customWidth="1"/>
    <col min="14338" max="14338" width="71.28515625" style="17" bestFit="1" customWidth="1"/>
    <col min="14339" max="14339" width="9.140625" style="17"/>
    <col min="14340" max="14340" width="11.85546875" style="17" bestFit="1" customWidth="1"/>
    <col min="14341" max="14591" width="9.140625" style="17"/>
    <col min="14592" max="14592" width="10.7109375" style="17" bestFit="1" customWidth="1"/>
    <col min="14593" max="14593" width="9" style="17" bestFit="1" customWidth="1"/>
    <col min="14594" max="14594" width="71.28515625" style="17" bestFit="1" customWidth="1"/>
    <col min="14595" max="14595" width="9.140625" style="17"/>
    <col min="14596" max="14596" width="11.85546875" style="17" bestFit="1" customWidth="1"/>
    <col min="14597" max="14847" width="9.140625" style="17"/>
    <col min="14848" max="14848" width="10.7109375" style="17" bestFit="1" customWidth="1"/>
    <col min="14849" max="14849" width="9" style="17" bestFit="1" customWidth="1"/>
    <col min="14850" max="14850" width="71.28515625" style="17" bestFit="1" customWidth="1"/>
    <col min="14851" max="14851" width="9.140625" style="17"/>
    <col min="14852" max="14852" width="11.85546875" style="17" bestFit="1" customWidth="1"/>
    <col min="14853" max="15103" width="9.140625" style="17"/>
    <col min="15104" max="15104" width="10.7109375" style="17" bestFit="1" customWidth="1"/>
    <col min="15105" max="15105" width="9" style="17" bestFit="1" customWidth="1"/>
    <col min="15106" max="15106" width="71.28515625" style="17" bestFit="1" customWidth="1"/>
    <col min="15107" max="15107" width="9.140625" style="17"/>
    <col min="15108" max="15108" width="11.85546875" style="17" bestFit="1" customWidth="1"/>
    <col min="15109" max="15359" width="9.140625" style="17"/>
    <col min="15360" max="15360" width="10.7109375" style="17" bestFit="1" customWidth="1"/>
    <col min="15361" max="15361" width="9" style="17" bestFit="1" customWidth="1"/>
    <col min="15362" max="15362" width="71.28515625" style="17" bestFit="1" customWidth="1"/>
    <col min="15363" max="15363" width="9.140625" style="17"/>
    <col min="15364" max="15364" width="11.85546875" style="17" bestFit="1" customWidth="1"/>
    <col min="15365" max="15615" width="9.140625" style="17"/>
    <col min="15616" max="15616" width="10.7109375" style="17" bestFit="1" customWidth="1"/>
    <col min="15617" max="15617" width="9" style="17" bestFit="1" customWidth="1"/>
    <col min="15618" max="15618" width="71.28515625" style="17" bestFit="1" customWidth="1"/>
    <col min="15619" max="15619" width="9.140625" style="17"/>
    <col min="15620" max="15620" width="11.85546875" style="17" bestFit="1" customWidth="1"/>
    <col min="15621" max="15871" width="9.140625" style="17"/>
    <col min="15872" max="15872" width="10.7109375" style="17" bestFit="1" customWidth="1"/>
    <col min="15873" max="15873" width="9" style="17" bestFit="1" customWidth="1"/>
    <col min="15874" max="15874" width="71.28515625" style="17" bestFit="1" customWidth="1"/>
    <col min="15875" max="15875" width="9.140625" style="17"/>
    <col min="15876" max="15876" width="11.85546875" style="17" bestFit="1" customWidth="1"/>
    <col min="15877" max="16127" width="9.140625" style="17"/>
    <col min="16128" max="16128" width="10.7109375" style="17" bestFit="1" customWidth="1"/>
    <col min="16129" max="16129" width="9" style="17" bestFit="1" customWidth="1"/>
    <col min="16130" max="16130" width="71.28515625" style="17" bestFit="1" customWidth="1"/>
    <col min="16131" max="16131" width="9.140625" style="17"/>
    <col min="16132" max="16132" width="11.85546875" style="17" bestFit="1" customWidth="1"/>
    <col min="16133" max="16384" width="9.140625" style="17"/>
  </cols>
  <sheetData>
    <row r="1" spans="1:12" s="20" customFormat="1" x14ac:dyDescent="0.25">
      <c r="B1" s="138" t="s">
        <v>261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1:12" s="20" customFormat="1" x14ac:dyDescent="0.25">
      <c r="A3" s="19" t="s">
        <v>33</v>
      </c>
      <c r="B3" s="20" t="s">
        <v>1</v>
      </c>
      <c r="C3" s="20" t="s">
        <v>2</v>
      </c>
      <c r="D3" s="20" t="s">
        <v>3</v>
      </c>
      <c r="E3" s="20" t="s">
        <v>34</v>
      </c>
    </row>
    <row r="4" spans="1:12" s="20" customFormat="1" x14ac:dyDescent="0.25">
      <c r="A4" s="22"/>
      <c r="B4" s="22" t="s">
        <v>4</v>
      </c>
      <c r="C4" s="23">
        <f>SUM(C5:C6)</f>
        <v>19.84</v>
      </c>
      <c r="D4" s="24"/>
      <c r="E4" s="24"/>
    </row>
    <row r="5" spans="1:12" s="20" customFormat="1" x14ac:dyDescent="0.25">
      <c r="A5" s="25" t="s">
        <v>35</v>
      </c>
      <c r="B5" s="25" t="s">
        <v>5</v>
      </c>
      <c r="C5" s="21">
        <f>'[1]נספח 2-מניות'!B7</f>
        <v>0</v>
      </c>
      <c r="D5" s="26">
        <f>C5/$C$30</f>
        <v>0</v>
      </c>
      <c r="E5" s="27">
        <f>C5*1000</f>
        <v>0</v>
      </c>
    </row>
    <row r="6" spans="1:12" s="20" customFormat="1" x14ac:dyDescent="0.25">
      <c r="A6" s="25" t="s">
        <v>36</v>
      </c>
      <c r="B6" s="25" t="s">
        <v>6</v>
      </c>
      <c r="C6" s="21">
        <f>'נספח 2-מניות'!B11</f>
        <v>19.84</v>
      </c>
      <c r="D6" s="26">
        <f>C6/$C$30</f>
        <v>5.8893374495369273E-4</v>
      </c>
      <c r="E6" s="27">
        <f t="shared" ref="E6:E32" si="0">C6*1000</f>
        <v>19840</v>
      </c>
    </row>
    <row r="7" spans="1:12" s="20" customFormat="1" x14ac:dyDescent="0.25">
      <c r="A7" s="22"/>
      <c r="B7" s="22" t="s">
        <v>7</v>
      </c>
      <c r="C7" s="23">
        <f>SUM(C8:C9)</f>
        <v>2.29</v>
      </c>
      <c r="D7" s="28"/>
      <c r="E7" s="29"/>
    </row>
    <row r="8" spans="1:12" s="20" customFormat="1" x14ac:dyDescent="0.25">
      <c r="A8" s="25" t="s">
        <v>37</v>
      </c>
      <c r="B8" s="25" t="s">
        <v>8</v>
      </c>
      <c r="C8" s="21">
        <f>'[1]נספח 2-מניות'!B18</f>
        <v>0</v>
      </c>
      <c r="D8" s="26">
        <f t="shared" ref="D8:D30" si="1">C8/$C$30</f>
        <v>0</v>
      </c>
      <c r="E8" s="27">
        <f t="shared" si="0"/>
        <v>0</v>
      </c>
    </row>
    <row r="9" spans="1:12" s="20" customFormat="1" x14ac:dyDescent="0.25">
      <c r="A9" s="25" t="s">
        <v>38</v>
      </c>
      <c r="B9" s="25" t="s">
        <v>9</v>
      </c>
      <c r="C9" s="21">
        <v>2.29</v>
      </c>
      <c r="D9" s="26">
        <f t="shared" si="1"/>
        <v>6.7976727618142957E-5</v>
      </c>
      <c r="E9" s="27">
        <f t="shared" si="0"/>
        <v>2290</v>
      </c>
    </row>
    <row r="10" spans="1:12" s="20" customFormat="1" x14ac:dyDescent="0.25">
      <c r="A10" s="22"/>
      <c r="B10" s="22" t="s">
        <v>10</v>
      </c>
      <c r="C10" s="23">
        <f>SUM(C11:C13)</f>
        <v>0</v>
      </c>
      <c r="D10" s="28"/>
      <c r="E10" s="29"/>
    </row>
    <row r="11" spans="1:12" s="32" customFormat="1" x14ac:dyDescent="0.25">
      <c r="A11" s="30" t="s">
        <v>39</v>
      </c>
      <c r="B11" s="30" t="s">
        <v>11</v>
      </c>
      <c r="C11" s="103">
        <f>'[1]נספח 2-מניות'!B25</f>
        <v>0</v>
      </c>
      <c r="D11" s="31">
        <f t="shared" si="1"/>
        <v>0</v>
      </c>
      <c r="E11" s="27">
        <f t="shared" si="0"/>
        <v>0</v>
      </c>
    </row>
    <row r="12" spans="1:12" s="32" customFormat="1" x14ac:dyDescent="0.25">
      <c r="A12" s="30" t="s">
        <v>40</v>
      </c>
      <c r="B12" s="30" t="s">
        <v>12</v>
      </c>
      <c r="C12" s="103">
        <v>0</v>
      </c>
      <c r="D12" s="31">
        <f t="shared" si="1"/>
        <v>0</v>
      </c>
      <c r="E12" s="27">
        <f t="shared" si="0"/>
        <v>0</v>
      </c>
    </row>
    <row r="13" spans="1:12" s="32" customFormat="1" x14ac:dyDescent="0.25">
      <c r="A13" s="30" t="s">
        <v>41</v>
      </c>
      <c r="B13" s="30" t="s">
        <v>13</v>
      </c>
      <c r="C13" s="103">
        <f>'[1]נספח 2-מניות'!B30</f>
        <v>0</v>
      </c>
      <c r="D13" s="31">
        <f t="shared" si="1"/>
        <v>0</v>
      </c>
      <c r="E13" s="27">
        <f t="shared" si="0"/>
        <v>0</v>
      </c>
    </row>
    <row r="14" spans="1:12" s="40" customFormat="1" x14ac:dyDescent="0.25">
      <c r="A14" s="22"/>
      <c r="B14" s="22" t="s">
        <v>14</v>
      </c>
      <c r="C14" s="23">
        <f>SUM(C15:C22)</f>
        <v>38.613</v>
      </c>
      <c r="D14" s="28"/>
      <c r="E14" s="29"/>
    </row>
    <row r="15" spans="1:12" s="40" customFormat="1" x14ac:dyDescent="0.25">
      <c r="A15" s="30" t="s">
        <v>42</v>
      </c>
      <c r="B15" s="30" t="s">
        <v>15</v>
      </c>
      <c r="C15" s="95">
        <v>2.7730000000000001</v>
      </c>
      <c r="D15" s="31">
        <f t="shared" si="1"/>
        <v>8.2314177155070058E-5</v>
      </c>
      <c r="E15" s="27">
        <f t="shared" si="0"/>
        <v>2773</v>
      </c>
    </row>
    <row r="16" spans="1:12" s="40" customFormat="1" x14ac:dyDescent="0.25">
      <c r="A16" s="30" t="s">
        <v>43</v>
      </c>
      <c r="B16" s="30" t="s">
        <v>16</v>
      </c>
      <c r="C16" s="103">
        <f>'[1]נספח 3 - מניות'!B9</f>
        <v>0</v>
      </c>
      <c r="D16" s="31">
        <f t="shared" si="1"/>
        <v>0</v>
      </c>
      <c r="E16" s="27">
        <f t="shared" si="0"/>
        <v>0</v>
      </c>
    </row>
    <row r="17" spans="1:6" s="40" customFormat="1" x14ac:dyDescent="0.25">
      <c r="A17" s="30" t="s">
        <v>44</v>
      </c>
      <c r="B17" s="30" t="s">
        <v>17</v>
      </c>
      <c r="C17" s="103">
        <f>'[1]נספח 3 - מניות'!B14</f>
        <v>0</v>
      </c>
      <c r="D17" s="31">
        <f t="shared" si="1"/>
        <v>0</v>
      </c>
      <c r="E17" s="27">
        <f t="shared" si="0"/>
        <v>0</v>
      </c>
    </row>
    <row r="18" spans="1:6" s="40" customFormat="1" x14ac:dyDescent="0.25">
      <c r="A18" s="30" t="s">
        <v>45</v>
      </c>
      <c r="B18" s="30" t="s">
        <v>18</v>
      </c>
      <c r="C18" s="103">
        <f>'[1]נספח 3 - מניות'!B19</f>
        <v>0</v>
      </c>
      <c r="D18" s="31">
        <f t="shared" si="1"/>
        <v>0</v>
      </c>
      <c r="E18" s="27">
        <f t="shared" si="0"/>
        <v>0</v>
      </c>
    </row>
    <row r="19" spans="1:6" s="40" customFormat="1" x14ac:dyDescent="0.25">
      <c r="A19" s="30" t="s">
        <v>46</v>
      </c>
      <c r="B19" s="30" t="s">
        <v>19</v>
      </c>
      <c r="C19" s="103">
        <f>'נספח 3 - מניות'!B35</f>
        <v>3.21</v>
      </c>
      <c r="D19" s="31">
        <f t="shared" si="1"/>
        <v>9.5286155307527901E-5</v>
      </c>
      <c r="E19" s="27">
        <f t="shared" si="0"/>
        <v>3210</v>
      </c>
    </row>
    <row r="20" spans="1:6" s="40" customFormat="1" x14ac:dyDescent="0.25">
      <c r="A20" s="30" t="s">
        <v>47</v>
      </c>
      <c r="B20" s="30" t="s">
        <v>20</v>
      </c>
      <c r="C20" s="103">
        <v>31.48</v>
      </c>
      <c r="D20" s="31">
        <f t="shared" si="1"/>
        <v>9.344573735454761E-4</v>
      </c>
      <c r="E20" s="27">
        <f t="shared" si="0"/>
        <v>31480</v>
      </c>
    </row>
    <row r="21" spans="1:6" s="40" customFormat="1" x14ac:dyDescent="0.25">
      <c r="A21" s="30" t="s">
        <v>48</v>
      </c>
      <c r="B21" s="30" t="s">
        <v>21</v>
      </c>
      <c r="C21" s="103">
        <f>'[1]נספח 3 - מניות'!B23</f>
        <v>0</v>
      </c>
      <c r="D21" s="31">
        <f t="shared" si="1"/>
        <v>0</v>
      </c>
      <c r="E21" s="27">
        <f t="shared" si="0"/>
        <v>0</v>
      </c>
    </row>
    <row r="22" spans="1:6" s="40" customFormat="1" x14ac:dyDescent="0.25">
      <c r="A22" s="30" t="s">
        <v>49</v>
      </c>
      <c r="B22" s="30" t="s">
        <v>22</v>
      </c>
      <c r="C22" s="103">
        <v>1.1499999999999999</v>
      </c>
      <c r="D22" s="31">
        <f t="shared" si="1"/>
        <v>3.4136784611731177E-5</v>
      </c>
      <c r="E22" s="27">
        <f t="shared" si="0"/>
        <v>1150</v>
      </c>
    </row>
    <row r="23" spans="1:6" s="40" customFormat="1" x14ac:dyDescent="0.25">
      <c r="A23" s="22"/>
      <c r="B23" s="22" t="s">
        <v>23</v>
      </c>
      <c r="C23" s="23">
        <f>SUM(C24:C25)</f>
        <v>0</v>
      </c>
      <c r="D23" s="28"/>
      <c r="E23" s="29"/>
    </row>
    <row r="24" spans="1:6" s="40" customFormat="1" x14ac:dyDescent="0.25">
      <c r="A24" s="30" t="s">
        <v>50</v>
      </c>
      <c r="B24" s="30" t="s">
        <v>24</v>
      </c>
      <c r="C24" s="103">
        <f>'[1]נספח 2-מניות'!B34</f>
        <v>0</v>
      </c>
      <c r="D24" s="31">
        <f t="shared" si="1"/>
        <v>0</v>
      </c>
      <c r="E24" s="27">
        <f t="shared" si="0"/>
        <v>0</v>
      </c>
    </row>
    <row r="25" spans="1:6" s="40" customFormat="1" x14ac:dyDescent="0.25">
      <c r="A25" s="30" t="s">
        <v>51</v>
      </c>
      <c r="B25" s="30" t="s">
        <v>25</v>
      </c>
      <c r="C25" s="103">
        <f>'[1]נספח 2-מניות'!B38</f>
        <v>0</v>
      </c>
      <c r="D25" s="31">
        <f t="shared" si="1"/>
        <v>0</v>
      </c>
      <c r="E25" s="27">
        <f t="shared" si="0"/>
        <v>0</v>
      </c>
    </row>
    <row r="26" spans="1:6" s="40" customFormat="1" x14ac:dyDescent="0.25">
      <c r="A26" s="22" t="s">
        <v>52</v>
      </c>
      <c r="B26" s="22" t="s">
        <v>26</v>
      </c>
      <c r="C26" s="104">
        <f>C4+C7+C10+C14+C23</f>
        <v>60.742999999999995</v>
      </c>
      <c r="D26" s="28">
        <f t="shared" si="1"/>
        <v>1.8031049631916408E-3</v>
      </c>
      <c r="E26" s="29">
        <f t="shared" si="0"/>
        <v>60742.999999999993</v>
      </c>
      <c r="F26" s="104"/>
    </row>
    <row r="27" spans="1:6" s="20" customFormat="1" x14ac:dyDescent="0.25">
      <c r="A27" s="22"/>
      <c r="B27" s="25" t="s">
        <v>27</v>
      </c>
      <c r="C27" s="21"/>
      <c r="D27" s="26"/>
      <c r="E27" s="27">
        <f t="shared" si="0"/>
        <v>0</v>
      </c>
    </row>
    <row r="28" spans="1:6" s="20" customFormat="1" x14ac:dyDescent="0.25">
      <c r="A28" s="25" t="s">
        <v>53</v>
      </c>
      <c r="B28" s="25" t="s">
        <v>28</v>
      </c>
      <c r="C28" s="41">
        <f>SUM(C11,C15:C22,C25)/C32</f>
        <v>1.3529844549847645E-3</v>
      </c>
      <c r="D28" s="26">
        <f t="shared" si="1"/>
        <v>4.0162207758987309E-8</v>
      </c>
      <c r="E28" s="41">
        <f>SUM(E11,E15:E22,E25)/E32</f>
        <v>1.3529844549847645E-3</v>
      </c>
    </row>
    <row r="29" spans="1:6" s="20" customFormat="1" x14ac:dyDescent="0.25">
      <c r="A29" s="25" t="s">
        <v>54</v>
      </c>
      <c r="B29" s="25" t="s">
        <v>29</v>
      </c>
      <c r="C29" s="41">
        <f>C26/C32</f>
        <v>2.1284110208774128E-3</v>
      </c>
      <c r="D29" s="26">
        <f t="shared" si="1"/>
        <v>6.3180094421675749E-8</v>
      </c>
      <c r="E29" s="41">
        <f>E26/E32</f>
        <v>2.1284110208774128E-3</v>
      </c>
    </row>
    <row r="30" spans="1:6" s="20" customFormat="1" x14ac:dyDescent="0.25">
      <c r="A30" s="25"/>
      <c r="B30" s="25" t="s">
        <v>30</v>
      </c>
      <c r="C30" s="33">
        <v>33688</v>
      </c>
      <c r="D30" s="26">
        <f t="shared" si="1"/>
        <v>1</v>
      </c>
      <c r="E30" s="27">
        <f t="shared" si="0"/>
        <v>33688000</v>
      </c>
    </row>
    <row r="31" spans="1:6" s="20" customFormat="1" ht="15.75" customHeight="1" x14ac:dyDescent="0.25">
      <c r="A31" s="25"/>
      <c r="B31" s="36"/>
      <c r="C31" s="37"/>
      <c r="D31" s="34"/>
      <c r="E31" s="27">
        <f t="shared" si="0"/>
        <v>0</v>
      </c>
    </row>
    <row r="32" spans="1:6" s="20" customFormat="1" x14ac:dyDescent="0.25">
      <c r="A32" s="25" t="s">
        <v>55</v>
      </c>
      <c r="B32" s="25" t="s">
        <v>31</v>
      </c>
      <c r="C32" s="33">
        <f>28539130.5552249/1000</f>
        <v>28539.1305552249</v>
      </c>
      <c r="E32" s="27">
        <f t="shared" si="0"/>
        <v>28539130.555224899</v>
      </c>
    </row>
    <row r="33" spans="1:3" s="20" customFormat="1" x14ac:dyDescent="0.25"/>
    <row r="34" spans="1:3" s="20" customFormat="1" x14ac:dyDescent="0.25">
      <c r="A34" s="25" t="s">
        <v>55</v>
      </c>
      <c r="B34" s="25" t="s">
        <v>32</v>
      </c>
      <c r="C34" s="35">
        <f>AVERAGE(C30:C32)</f>
        <v>31113.565277612448</v>
      </c>
    </row>
    <row r="35" spans="1:3" s="20" customFormat="1" x14ac:dyDescent="0.25"/>
    <row r="38" spans="1:3" x14ac:dyDescent="0.25">
      <c r="B38" s="39"/>
    </row>
  </sheetData>
  <mergeCells count="1">
    <mergeCell ref="B1:L1"/>
  </mergeCells>
  <dataValidations count="1">
    <dataValidation type="decimal" allowBlank="1" showInputMessage="1" showErrorMessage="1" errorTitle="חייב להיות מספר" error="חייב להיות מספר" sqref="C30" xr:uid="{00000000-0002-0000-03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H52"/>
  <sheetViews>
    <sheetView rightToLeft="1" zoomScale="80" zoomScaleNormal="80" workbookViewId="0">
      <selection activeCell="A2" sqref="A2:C2"/>
    </sheetView>
  </sheetViews>
  <sheetFormatPr defaultRowHeight="15" x14ac:dyDescent="0.25"/>
  <cols>
    <col min="1" max="1" width="48.42578125" bestFit="1" customWidth="1"/>
    <col min="2" max="2" width="13.28515625" bestFit="1" customWidth="1"/>
    <col min="3" max="3" width="10.42578125" bestFit="1" customWidth="1"/>
  </cols>
  <sheetData>
    <row r="1" spans="1:8" x14ac:dyDescent="0.25">
      <c r="A1" s="135" t="s">
        <v>56</v>
      </c>
      <c r="B1" s="135"/>
      <c r="C1" s="135"/>
    </row>
    <row r="2" spans="1:8" x14ac:dyDescent="0.25">
      <c r="A2" s="135" t="s">
        <v>258</v>
      </c>
      <c r="B2" s="135"/>
      <c r="C2" s="135"/>
    </row>
    <row r="4" spans="1:8" x14ac:dyDescent="0.25">
      <c r="A4" t="s">
        <v>1</v>
      </c>
      <c r="B4" t="s">
        <v>2</v>
      </c>
      <c r="C4" t="s">
        <v>3</v>
      </c>
    </row>
    <row r="5" spans="1:8" x14ac:dyDescent="0.25">
      <c r="A5" s="42" t="s">
        <v>57</v>
      </c>
      <c r="B5" s="42"/>
    </row>
    <row r="6" spans="1:8" x14ac:dyDescent="0.25">
      <c r="A6" s="42" t="s">
        <v>58</v>
      </c>
      <c r="B6" s="43"/>
    </row>
    <row r="7" spans="1:8" x14ac:dyDescent="0.25">
      <c r="A7" s="44" t="s">
        <v>59</v>
      </c>
      <c r="B7">
        <v>0</v>
      </c>
      <c r="C7" s="45">
        <f>B7/$B$51</f>
        <v>0</v>
      </c>
    </row>
    <row r="8" spans="1:8" x14ac:dyDescent="0.25">
      <c r="A8" s="46" t="s">
        <v>60</v>
      </c>
      <c r="B8" s="47">
        <f>SUM(B7)</f>
        <v>0</v>
      </c>
      <c r="C8" s="4">
        <f>SUM(C7)</f>
        <v>0</v>
      </c>
    </row>
    <row r="9" spans="1:8" x14ac:dyDescent="0.25">
      <c r="A9" s="42" t="s">
        <v>61</v>
      </c>
      <c r="B9" s="43"/>
      <c r="C9" s="45"/>
    </row>
    <row r="10" spans="1:8" x14ac:dyDescent="0.25">
      <c r="A10" s="126" t="s">
        <v>62</v>
      </c>
      <c r="B10">
        <f>366.49+332.26+8.63+18.3</f>
        <v>725.68</v>
      </c>
      <c r="C10" s="45">
        <f t="shared" ref="C10:C21" si="0">B10/$B$51</f>
        <v>2.5665447315062744E-4</v>
      </c>
      <c r="E10" s="48"/>
      <c r="F10" s="49"/>
      <c r="H10" s="44"/>
    </row>
    <row r="11" spans="1:8" x14ac:dyDescent="0.25">
      <c r="A11" s="126" t="s">
        <v>63</v>
      </c>
      <c r="B11">
        <f>2.44+19.15+1.54</f>
        <v>23.13</v>
      </c>
      <c r="C11" s="45">
        <f t="shared" si="0"/>
        <v>8.180489973506246E-6</v>
      </c>
      <c r="E11" s="48"/>
      <c r="F11" s="49"/>
      <c r="H11" s="44"/>
    </row>
    <row r="12" spans="1:8" x14ac:dyDescent="0.25">
      <c r="A12" s="126" t="s">
        <v>69</v>
      </c>
      <c r="B12">
        <v>9.34</v>
      </c>
      <c r="C12" s="45">
        <f t="shared" si="0"/>
        <v>3.3033193407932706E-6</v>
      </c>
      <c r="E12" s="48"/>
      <c r="F12" s="49"/>
    </row>
    <row r="13" spans="1:8" x14ac:dyDescent="0.25">
      <c r="A13" s="126" t="s">
        <v>68</v>
      </c>
      <c r="B13">
        <v>4.17</v>
      </c>
      <c r="C13" s="45">
        <f t="shared" si="0"/>
        <v>1.4748224465854323E-6</v>
      </c>
      <c r="E13" s="48"/>
      <c r="F13" s="49"/>
    </row>
    <row r="14" spans="1:8" x14ac:dyDescent="0.25">
      <c r="A14" s="126" t="s">
        <v>66</v>
      </c>
      <c r="B14">
        <f>7.01+9.64</f>
        <v>16.649999999999999</v>
      </c>
      <c r="C14" s="45">
        <f t="shared" si="0"/>
        <v>5.888679552913057E-6</v>
      </c>
      <c r="E14" s="48"/>
      <c r="F14" s="49"/>
    </row>
    <row r="15" spans="1:8" x14ac:dyDescent="0.25">
      <c r="A15" s="126" t="s">
        <v>67</v>
      </c>
      <c r="B15">
        <v>4.04</v>
      </c>
      <c r="C15" s="45">
        <f t="shared" si="0"/>
        <v>1.4288447683945195E-6</v>
      </c>
      <c r="E15" s="48"/>
      <c r="F15" s="49"/>
    </row>
    <row r="16" spans="1:8" x14ac:dyDescent="0.25">
      <c r="A16" s="126" t="s">
        <v>65</v>
      </c>
      <c r="B16">
        <v>8.08</v>
      </c>
      <c r="C16" s="45">
        <f t="shared" si="0"/>
        <v>2.8576895367890391E-6</v>
      </c>
      <c r="E16" s="48"/>
      <c r="F16" s="49"/>
    </row>
    <row r="17" spans="1:6" x14ac:dyDescent="0.25">
      <c r="A17" s="126" t="s">
        <v>62</v>
      </c>
      <c r="B17">
        <v>245.93</v>
      </c>
      <c r="C17" s="45">
        <f t="shared" si="0"/>
        <v>8.6979156903778268E-5</v>
      </c>
      <c r="E17" s="48"/>
      <c r="F17" s="49"/>
    </row>
    <row r="18" spans="1:6" x14ac:dyDescent="0.25">
      <c r="A18" s="126" t="s">
        <v>65</v>
      </c>
      <c r="B18">
        <v>0.96</v>
      </c>
      <c r="C18" s="45">
        <f t="shared" si="0"/>
        <v>3.3952746971750959E-7</v>
      </c>
      <c r="E18" s="48"/>
      <c r="F18" s="49"/>
    </row>
    <row r="19" spans="1:6" x14ac:dyDescent="0.25">
      <c r="A19" s="126" t="s">
        <v>63</v>
      </c>
      <c r="B19">
        <v>27.14</v>
      </c>
      <c r="C19" s="45">
        <f t="shared" si="0"/>
        <v>9.5987245084720952E-6</v>
      </c>
      <c r="E19" s="48"/>
      <c r="F19" s="49"/>
    </row>
    <row r="20" spans="1:6" x14ac:dyDescent="0.25">
      <c r="A20" s="126" t="s">
        <v>64</v>
      </c>
      <c r="B20">
        <v>2.14</v>
      </c>
      <c r="C20" s="45">
        <f t="shared" si="0"/>
        <v>7.5686331791194852E-7</v>
      </c>
      <c r="E20" s="48"/>
      <c r="F20" s="49"/>
    </row>
    <row r="21" spans="1:6" x14ac:dyDescent="0.25">
      <c r="A21" s="125" t="s">
        <v>69</v>
      </c>
      <c r="B21" s="49">
        <v>0.25</v>
      </c>
      <c r="C21" s="45">
        <f t="shared" si="0"/>
        <v>8.8418611905601462E-8</v>
      </c>
      <c r="E21" s="48"/>
      <c r="F21" s="49"/>
    </row>
    <row r="22" spans="1:6" x14ac:dyDescent="0.25">
      <c r="A22" s="46" t="s">
        <v>70</v>
      </c>
      <c r="B22" s="47">
        <f>SUM(B10:B21)</f>
        <v>1067.5100000000002</v>
      </c>
      <c r="C22" s="4">
        <f>SUM(C10:C21)</f>
        <v>3.7755100958139444E-4</v>
      </c>
      <c r="E22" s="48"/>
      <c r="F22" s="49"/>
    </row>
    <row r="23" spans="1:6" x14ac:dyDescent="0.25">
      <c r="A23" s="50" t="s">
        <v>71</v>
      </c>
      <c r="B23" s="51">
        <f>B8+B22</f>
        <v>1067.5100000000002</v>
      </c>
      <c r="C23" s="52">
        <f>B23/$B$51</f>
        <v>3.7755100958139455E-4</v>
      </c>
      <c r="E23" s="48"/>
      <c r="F23" s="49"/>
    </row>
    <row r="24" spans="1:6" x14ac:dyDescent="0.25">
      <c r="A24" s="42" t="s">
        <v>72</v>
      </c>
      <c r="B24" s="43"/>
      <c r="C24" s="45"/>
      <c r="E24" s="48"/>
      <c r="F24" s="49"/>
    </row>
    <row r="25" spans="1:6" x14ac:dyDescent="0.25">
      <c r="A25" s="42" t="s">
        <v>58</v>
      </c>
      <c r="B25" s="43"/>
      <c r="C25" s="45"/>
      <c r="E25" s="48"/>
      <c r="F25" s="49"/>
    </row>
    <row r="26" spans="1:6" x14ac:dyDescent="0.25">
      <c r="A26" s="44" t="s">
        <v>73</v>
      </c>
      <c r="B26" s="53">
        <v>0</v>
      </c>
      <c r="C26" s="45">
        <f>B26/$B$51</f>
        <v>0</v>
      </c>
      <c r="E26" s="48"/>
      <c r="F26" s="49"/>
    </row>
    <row r="27" spans="1:6" x14ac:dyDescent="0.25">
      <c r="A27" s="44" t="s">
        <v>74</v>
      </c>
      <c r="B27" s="53">
        <v>0</v>
      </c>
      <c r="C27" s="45">
        <f>B27/$B$51</f>
        <v>0</v>
      </c>
    </row>
    <row r="28" spans="1:6" x14ac:dyDescent="0.25">
      <c r="A28" s="44" t="s">
        <v>75</v>
      </c>
      <c r="B28" s="53">
        <v>0</v>
      </c>
      <c r="C28" s="45">
        <f>B28/$B$51</f>
        <v>0</v>
      </c>
    </row>
    <row r="29" spans="1:6" x14ac:dyDescent="0.25">
      <c r="A29" s="46" t="s">
        <v>60</v>
      </c>
      <c r="B29" s="47">
        <f>SUM(B26:B28)</f>
        <v>0</v>
      </c>
      <c r="C29" s="4">
        <f>B29/$B$51</f>
        <v>0</v>
      </c>
    </row>
    <row r="30" spans="1:6" x14ac:dyDescent="0.25">
      <c r="A30" s="42" t="s">
        <v>61</v>
      </c>
      <c r="B30" s="43"/>
      <c r="C30" s="45"/>
    </row>
    <row r="31" spans="1:6" x14ac:dyDescent="0.25">
      <c r="A31" s="44" t="s">
        <v>62</v>
      </c>
      <c r="B31" s="53">
        <f>'נספח 2- כללי'!B30+'נספח 2- אג"ח'!B19+'נספח 2-מניות'!B20</f>
        <v>105.11</v>
      </c>
      <c r="C31" s="45">
        <f>B31/$B$51</f>
        <v>3.7174721189591079E-5</v>
      </c>
    </row>
    <row r="32" spans="1:6" x14ac:dyDescent="0.25">
      <c r="A32" s="46" t="s">
        <v>70</v>
      </c>
      <c r="B32" s="47">
        <f>SUM(B31)</f>
        <v>105.11</v>
      </c>
      <c r="C32" s="4">
        <f>B32/$B$51</f>
        <v>3.7174721189591079E-5</v>
      </c>
    </row>
    <row r="33" spans="1:3" x14ac:dyDescent="0.25">
      <c r="A33" s="50" t="s">
        <v>76</v>
      </c>
      <c r="B33" s="51">
        <f>SUM(B29,B32)</f>
        <v>105.11</v>
      </c>
      <c r="C33" s="52">
        <f>B33/$B$51</f>
        <v>3.7174721189591079E-5</v>
      </c>
    </row>
    <row r="34" spans="1:3" x14ac:dyDescent="0.25">
      <c r="A34" s="42" t="s">
        <v>77</v>
      </c>
      <c r="B34" s="43"/>
      <c r="C34" s="45"/>
    </row>
    <row r="35" spans="1:3" x14ac:dyDescent="0.25">
      <c r="A35" s="44" t="s">
        <v>62</v>
      </c>
      <c r="B35" s="53">
        <f>'[1]נספח 2- כללי'!B39+'[1]נספח 2- אג"ח'!B23+'[1]נספח 2-מניות'!B24</f>
        <v>0</v>
      </c>
      <c r="C35" s="45">
        <f>B35/$B$51</f>
        <v>0</v>
      </c>
    </row>
    <row r="36" spans="1:3" x14ac:dyDescent="0.25">
      <c r="A36" s="46" t="s">
        <v>78</v>
      </c>
      <c r="B36" s="47">
        <f>SUM(B35)</f>
        <v>0</v>
      </c>
      <c r="C36" s="4">
        <f>B36/$B$51</f>
        <v>0</v>
      </c>
    </row>
    <row r="37" spans="1:3" x14ac:dyDescent="0.25">
      <c r="A37" s="42" t="s">
        <v>79</v>
      </c>
      <c r="B37" s="43"/>
      <c r="C37" s="45"/>
    </row>
    <row r="38" spans="1:3" x14ac:dyDescent="0.25">
      <c r="A38" s="44" t="s">
        <v>80</v>
      </c>
      <c r="B38" s="53">
        <v>0</v>
      </c>
      <c r="C38" s="45">
        <f>B38/$B$51</f>
        <v>0</v>
      </c>
    </row>
    <row r="39" spans="1:3" x14ac:dyDescent="0.25">
      <c r="A39" s="44" t="s">
        <v>81</v>
      </c>
      <c r="B39" s="53">
        <v>0</v>
      </c>
      <c r="C39" s="45">
        <f>B39/$B$51</f>
        <v>0</v>
      </c>
    </row>
    <row r="40" spans="1:3" x14ac:dyDescent="0.25">
      <c r="A40" s="44" t="s">
        <v>75</v>
      </c>
      <c r="B40" s="53">
        <v>0</v>
      </c>
      <c r="C40" s="45">
        <f>B40/$B$51</f>
        <v>0</v>
      </c>
    </row>
    <row r="41" spans="1:3" x14ac:dyDescent="0.25">
      <c r="A41" s="46" t="s">
        <v>82</v>
      </c>
      <c r="B41" s="47">
        <v>0</v>
      </c>
      <c r="C41" s="4">
        <f>B41/$B$51</f>
        <v>0</v>
      </c>
    </row>
    <row r="42" spans="1:3" x14ac:dyDescent="0.25">
      <c r="A42" s="42" t="s">
        <v>83</v>
      </c>
      <c r="B42" s="43"/>
      <c r="C42" s="45"/>
    </row>
    <row r="43" spans="1:3" x14ac:dyDescent="0.25">
      <c r="A43" s="44" t="s">
        <v>80</v>
      </c>
      <c r="B43" s="53">
        <v>0</v>
      </c>
      <c r="C43" s="45">
        <f>B43/$B$51</f>
        <v>0</v>
      </c>
    </row>
    <row r="44" spans="1:3" x14ac:dyDescent="0.25">
      <c r="A44" s="44" t="s">
        <v>75</v>
      </c>
      <c r="B44" s="53">
        <v>0</v>
      </c>
      <c r="C44" s="45">
        <f>B44/$B$51</f>
        <v>0</v>
      </c>
    </row>
    <row r="45" spans="1:3" x14ac:dyDescent="0.25">
      <c r="A45" s="46" t="s">
        <v>84</v>
      </c>
      <c r="B45" s="47">
        <v>0</v>
      </c>
      <c r="C45" s="4">
        <f>B45/$B$51</f>
        <v>0</v>
      </c>
    </row>
    <row r="46" spans="1:3" x14ac:dyDescent="0.25">
      <c r="A46" s="42" t="s">
        <v>85</v>
      </c>
      <c r="B46" s="43"/>
      <c r="C46" s="45"/>
    </row>
    <row r="47" spans="1:3" x14ac:dyDescent="0.25">
      <c r="A47" s="44" t="s">
        <v>80</v>
      </c>
      <c r="B47" s="53">
        <v>0</v>
      </c>
      <c r="C47" s="45">
        <f>B47/$B$51</f>
        <v>0</v>
      </c>
    </row>
    <row r="48" spans="1:3" x14ac:dyDescent="0.25">
      <c r="A48" s="44" t="s">
        <v>75</v>
      </c>
      <c r="B48" s="53">
        <v>0</v>
      </c>
      <c r="C48" s="45">
        <f>B48/$B$51</f>
        <v>0</v>
      </c>
    </row>
    <row r="49" spans="1:3" x14ac:dyDescent="0.25">
      <c r="A49" s="46" t="s">
        <v>86</v>
      </c>
      <c r="B49" s="47">
        <v>0</v>
      </c>
      <c r="C49" s="4">
        <f>B49/$B$51</f>
        <v>0</v>
      </c>
    </row>
    <row r="50" spans="1:3" x14ac:dyDescent="0.25">
      <c r="A50" s="42" t="s">
        <v>87</v>
      </c>
      <c r="B50" s="43">
        <f>B23+B33+B36+B41+B45+B49</f>
        <v>1172.6200000000001</v>
      </c>
      <c r="C50" s="7">
        <f>B50/$B$51</f>
        <v>4.1472573077098556E-4</v>
      </c>
    </row>
    <row r="51" spans="1:3" ht="15.75" x14ac:dyDescent="0.25">
      <c r="A51" s="42" t="s">
        <v>30</v>
      </c>
      <c r="B51" s="85">
        <v>2827459</v>
      </c>
      <c r="C51" s="7">
        <f>B51/$B$51</f>
        <v>1</v>
      </c>
    </row>
    <row r="52" spans="1:3" x14ac:dyDescent="0.25">
      <c r="A52" s="42" t="s">
        <v>88</v>
      </c>
      <c r="B52" s="42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D68"/>
  <sheetViews>
    <sheetView rightToLeft="1" zoomScale="80" zoomScaleNormal="80" workbookViewId="0">
      <selection activeCell="H24" sqref="H24"/>
    </sheetView>
  </sheetViews>
  <sheetFormatPr defaultRowHeight="15" x14ac:dyDescent="0.25"/>
  <cols>
    <col min="1" max="1" width="55.42578125" style="55" bestFit="1" customWidth="1"/>
    <col min="2" max="2" width="17.140625" style="55" bestFit="1" customWidth="1"/>
    <col min="3" max="3" width="11.85546875" style="55" bestFit="1" customWidth="1"/>
    <col min="4" max="4" width="9" style="55"/>
    <col min="5" max="5" width="9.42578125" style="55" bestFit="1" customWidth="1"/>
    <col min="6" max="6" width="9" style="55"/>
    <col min="7" max="7" width="9" style="55" customWidth="1"/>
    <col min="8" max="8" width="48.28515625" style="55" customWidth="1"/>
    <col min="9" max="9" width="10.7109375" style="55" customWidth="1"/>
    <col min="10" max="13" width="9" style="55" customWidth="1"/>
    <col min="14" max="14" width="48.28515625" style="55" customWidth="1"/>
    <col min="15" max="15" width="10.7109375" style="55" customWidth="1"/>
    <col min="16" max="19" width="9" style="55" customWidth="1"/>
    <col min="20" max="20" width="29.42578125" style="55" customWidth="1"/>
    <col min="21" max="21" width="10.7109375" style="55" customWidth="1"/>
    <col min="22" max="33" width="9" style="55" customWidth="1"/>
    <col min="34" max="235" width="9" style="55"/>
    <col min="236" max="236" width="10.7109375" style="55" bestFit="1" customWidth="1"/>
    <col min="237" max="237" width="9" style="55" bestFit="1" customWidth="1"/>
    <col min="238" max="238" width="55.42578125" style="55" bestFit="1" customWidth="1"/>
    <col min="239" max="239" width="11.7109375" style="55" bestFit="1" customWidth="1"/>
    <col min="240" max="240" width="11.85546875" style="55" bestFit="1" customWidth="1"/>
    <col min="241" max="491" width="9" style="55"/>
    <col min="492" max="492" width="10.7109375" style="55" bestFit="1" customWidth="1"/>
    <col min="493" max="493" width="9" style="55" bestFit="1" customWidth="1"/>
    <col min="494" max="494" width="55.42578125" style="55" bestFit="1" customWidth="1"/>
    <col min="495" max="495" width="11.7109375" style="55" bestFit="1" customWidth="1"/>
    <col min="496" max="496" width="11.85546875" style="55" bestFit="1" customWidth="1"/>
    <col min="497" max="747" width="9" style="55"/>
    <col min="748" max="748" width="10.7109375" style="55" bestFit="1" customWidth="1"/>
    <col min="749" max="749" width="9" style="55" bestFit="1" customWidth="1"/>
    <col min="750" max="750" width="55.42578125" style="55" bestFit="1" customWidth="1"/>
    <col min="751" max="751" width="11.7109375" style="55" bestFit="1" customWidth="1"/>
    <col min="752" max="752" width="11.85546875" style="55" bestFit="1" customWidth="1"/>
    <col min="753" max="1003" width="9" style="55"/>
    <col min="1004" max="1004" width="10.7109375" style="55" bestFit="1" customWidth="1"/>
    <col min="1005" max="1005" width="9" style="55" bestFit="1" customWidth="1"/>
    <col min="1006" max="1006" width="55.42578125" style="55" bestFit="1" customWidth="1"/>
    <col min="1007" max="1007" width="11.7109375" style="55" bestFit="1" customWidth="1"/>
    <col min="1008" max="1008" width="11.85546875" style="55" bestFit="1" customWidth="1"/>
    <col min="1009" max="1259" width="9" style="55"/>
    <col min="1260" max="1260" width="10.7109375" style="55" bestFit="1" customWidth="1"/>
    <col min="1261" max="1261" width="9" style="55" bestFit="1" customWidth="1"/>
    <col min="1262" max="1262" width="55.42578125" style="55" bestFit="1" customWidth="1"/>
    <col min="1263" max="1263" width="11.7109375" style="55" bestFit="1" customWidth="1"/>
    <col min="1264" max="1264" width="11.85546875" style="55" bestFit="1" customWidth="1"/>
    <col min="1265" max="1515" width="9" style="55"/>
    <col min="1516" max="1516" width="10.7109375" style="55" bestFit="1" customWidth="1"/>
    <col min="1517" max="1517" width="9" style="55" bestFit="1" customWidth="1"/>
    <col min="1518" max="1518" width="55.42578125" style="55" bestFit="1" customWidth="1"/>
    <col min="1519" max="1519" width="11.7109375" style="55" bestFit="1" customWidth="1"/>
    <col min="1520" max="1520" width="11.85546875" style="55" bestFit="1" customWidth="1"/>
    <col min="1521" max="1771" width="9" style="55"/>
    <col min="1772" max="1772" width="10.7109375" style="55" bestFit="1" customWidth="1"/>
    <col min="1773" max="1773" width="9" style="55" bestFit="1" customWidth="1"/>
    <col min="1774" max="1774" width="55.42578125" style="55" bestFit="1" customWidth="1"/>
    <col min="1775" max="1775" width="11.7109375" style="55" bestFit="1" customWidth="1"/>
    <col min="1776" max="1776" width="11.85546875" style="55" bestFit="1" customWidth="1"/>
    <col min="1777" max="2027" width="9" style="55"/>
    <col min="2028" max="2028" width="10.7109375" style="55" bestFit="1" customWidth="1"/>
    <col min="2029" max="2029" width="9" style="55" bestFit="1" customWidth="1"/>
    <col min="2030" max="2030" width="55.42578125" style="55" bestFit="1" customWidth="1"/>
    <col min="2031" max="2031" width="11.7109375" style="55" bestFit="1" customWidth="1"/>
    <col min="2032" max="2032" width="11.85546875" style="55" bestFit="1" customWidth="1"/>
    <col min="2033" max="2283" width="9" style="55"/>
    <col min="2284" max="2284" width="10.7109375" style="55" bestFit="1" customWidth="1"/>
    <col min="2285" max="2285" width="9" style="55" bestFit="1" customWidth="1"/>
    <col min="2286" max="2286" width="55.42578125" style="55" bestFit="1" customWidth="1"/>
    <col min="2287" max="2287" width="11.7109375" style="55" bestFit="1" customWidth="1"/>
    <col min="2288" max="2288" width="11.85546875" style="55" bestFit="1" customWidth="1"/>
    <col min="2289" max="2539" width="9" style="55"/>
    <col min="2540" max="2540" width="10.7109375" style="55" bestFit="1" customWidth="1"/>
    <col min="2541" max="2541" width="9" style="55" bestFit="1" customWidth="1"/>
    <col min="2542" max="2542" width="55.42578125" style="55" bestFit="1" customWidth="1"/>
    <col min="2543" max="2543" width="11.7109375" style="55" bestFit="1" customWidth="1"/>
    <col min="2544" max="2544" width="11.85546875" style="55" bestFit="1" customWidth="1"/>
    <col min="2545" max="2795" width="9" style="55"/>
    <col min="2796" max="2796" width="10.7109375" style="55" bestFit="1" customWidth="1"/>
    <col min="2797" max="2797" width="9" style="55" bestFit="1" customWidth="1"/>
    <col min="2798" max="2798" width="55.42578125" style="55" bestFit="1" customWidth="1"/>
    <col min="2799" max="2799" width="11.7109375" style="55" bestFit="1" customWidth="1"/>
    <col min="2800" max="2800" width="11.85546875" style="55" bestFit="1" customWidth="1"/>
    <col min="2801" max="3051" width="9" style="55"/>
    <col min="3052" max="3052" width="10.7109375" style="55" bestFit="1" customWidth="1"/>
    <col min="3053" max="3053" width="9" style="55" bestFit="1" customWidth="1"/>
    <col min="3054" max="3054" width="55.42578125" style="55" bestFit="1" customWidth="1"/>
    <col min="3055" max="3055" width="11.7109375" style="55" bestFit="1" customWidth="1"/>
    <col min="3056" max="3056" width="11.85546875" style="55" bestFit="1" customWidth="1"/>
    <col min="3057" max="3307" width="9" style="55"/>
    <col min="3308" max="3308" width="10.7109375" style="55" bestFit="1" customWidth="1"/>
    <col min="3309" max="3309" width="9" style="55" bestFit="1" customWidth="1"/>
    <col min="3310" max="3310" width="55.42578125" style="55" bestFit="1" customWidth="1"/>
    <col min="3311" max="3311" width="11.7109375" style="55" bestFit="1" customWidth="1"/>
    <col min="3312" max="3312" width="11.85546875" style="55" bestFit="1" customWidth="1"/>
    <col min="3313" max="3563" width="9" style="55"/>
    <col min="3564" max="3564" width="10.7109375" style="55" bestFit="1" customWidth="1"/>
    <col min="3565" max="3565" width="9" style="55" bestFit="1" customWidth="1"/>
    <col min="3566" max="3566" width="55.42578125" style="55" bestFit="1" customWidth="1"/>
    <col min="3567" max="3567" width="11.7109375" style="55" bestFit="1" customWidth="1"/>
    <col min="3568" max="3568" width="11.85546875" style="55" bestFit="1" customWidth="1"/>
    <col min="3569" max="3819" width="9" style="55"/>
    <col min="3820" max="3820" width="10.7109375" style="55" bestFit="1" customWidth="1"/>
    <col min="3821" max="3821" width="9" style="55" bestFit="1" customWidth="1"/>
    <col min="3822" max="3822" width="55.42578125" style="55" bestFit="1" customWidth="1"/>
    <col min="3823" max="3823" width="11.7109375" style="55" bestFit="1" customWidth="1"/>
    <col min="3824" max="3824" width="11.85546875" style="55" bestFit="1" customWidth="1"/>
    <col min="3825" max="4075" width="9" style="55"/>
    <col min="4076" max="4076" width="10.7109375" style="55" bestFit="1" customWidth="1"/>
    <col min="4077" max="4077" width="9" style="55" bestFit="1" customWidth="1"/>
    <col min="4078" max="4078" width="55.42578125" style="55" bestFit="1" customWidth="1"/>
    <col min="4079" max="4079" width="11.7109375" style="55" bestFit="1" customWidth="1"/>
    <col min="4080" max="4080" width="11.85546875" style="55" bestFit="1" customWidth="1"/>
    <col min="4081" max="4331" width="9" style="55"/>
    <col min="4332" max="4332" width="10.7109375" style="55" bestFit="1" customWidth="1"/>
    <col min="4333" max="4333" width="9" style="55" bestFit="1" customWidth="1"/>
    <col min="4334" max="4334" width="55.42578125" style="55" bestFit="1" customWidth="1"/>
    <col min="4335" max="4335" width="11.7109375" style="55" bestFit="1" customWidth="1"/>
    <col min="4336" max="4336" width="11.85546875" style="55" bestFit="1" customWidth="1"/>
    <col min="4337" max="4587" width="9" style="55"/>
    <col min="4588" max="4588" width="10.7109375" style="55" bestFit="1" customWidth="1"/>
    <col min="4589" max="4589" width="9" style="55" bestFit="1" customWidth="1"/>
    <col min="4590" max="4590" width="55.42578125" style="55" bestFit="1" customWidth="1"/>
    <col min="4591" max="4591" width="11.7109375" style="55" bestFit="1" customWidth="1"/>
    <col min="4592" max="4592" width="11.85546875" style="55" bestFit="1" customWidth="1"/>
    <col min="4593" max="4843" width="9" style="55"/>
    <col min="4844" max="4844" width="10.7109375" style="55" bestFit="1" customWidth="1"/>
    <col min="4845" max="4845" width="9" style="55" bestFit="1" customWidth="1"/>
    <col min="4846" max="4846" width="55.42578125" style="55" bestFit="1" customWidth="1"/>
    <col min="4847" max="4847" width="11.7109375" style="55" bestFit="1" customWidth="1"/>
    <col min="4848" max="4848" width="11.85546875" style="55" bestFit="1" customWidth="1"/>
    <col min="4849" max="5099" width="9" style="55"/>
    <col min="5100" max="5100" width="10.7109375" style="55" bestFit="1" customWidth="1"/>
    <col min="5101" max="5101" width="9" style="55" bestFit="1" customWidth="1"/>
    <col min="5102" max="5102" width="55.42578125" style="55" bestFit="1" customWidth="1"/>
    <col min="5103" max="5103" width="11.7109375" style="55" bestFit="1" customWidth="1"/>
    <col min="5104" max="5104" width="11.85546875" style="55" bestFit="1" customWidth="1"/>
    <col min="5105" max="5355" width="9" style="55"/>
    <col min="5356" max="5356" width="10.7109375" style="55" bestFit="1" customWidth="1"/>
    <col min="5357" max="5357" width="9" style="55" bestFit="1" customWidth="1"/>
    <col min="5358" max="5358" width="55.42578125" style="55" bestFit="1" customWidth="1"/>
    <col min="5359" max="5359" width="11.7109375" style="55" bestFit="1" customWidth="1"/>
    <col min="5360" max="5360" width="11.85546875" style="55" bestFit="1" customWidth="1"/>
    <col min="5361" max="5611" width="9" style="55"/>
    <col min="5612" max="5612" width="10.7109375" style="55" bestFit="1" customWidth="1"/>
    <col min="5613" max="5613" width="9" style="55" bestFit="1" customWidth="1"/>
    <col min="5614" max="5614" width="55.42578125" style="55" bestFit="1" customWidth="1"/>
    <col min="5615" max="5615" width="11.7109375" style="55" bestFit="1" customWidth="1"/>
    <col min="5616" max="5616" width="11.85546875" style="55" bestFit="1" customWidth="1"/>
    <col min="5617" max="5867" width="9" style="55"/>
    <col min="5868" max="5868" width="10.7109375" style="55" bestFit="1" customWidth="1"/>
    <col min="5869" max="5869" width="9" style="55" bestFit="1" customWidth="1"/>
    <col min="5870" max="5870" width="55.42578125" style="55" bestFit="1" customWidth="1"/>
    <col min="5871" max="5871" width="11.7109375" style="55" bestFit="1" customWidth="1"/>
    <col min="5872" max="5872" width="11.85546875" style="55" bestFit="1" customWidth="1"/>
    <col min="5873" max="6123" width="9" style="55"/>
    <col min="6124" max="6124" width="10.7109375" style="55" bestFit="1" customWidth="1"/>
    <col min="6125" max="6125" width="9" style="55" bestFit="1" customWidth="1"/>
    <col min="6126" max="6126" width="55.42578125" style="55" bestFit="1" customWidth="1"/>
    <col min="6127" max="6127" width="11.7109375" style="55" bestFit="1" customWidth="1"/>
    <col min="6128" max="6128" width="11.85546875" style="55" bestFit="1" customWidth="1"/>
    <col min="6129" max="6379" width="9" style="55"/>
    <col min="6380" max="6380" width="10.7109375" style="55" bestFit="1" customWidth="1"/>
    <col min="6381" max="6381" width="9" style="55" bestFit="1" customWidth="1"/>
    <col min="6382" max="6382" width="55.42578125" style="55" bestFit="1" customWidth="1"/>
    <col min="6383" max="6383" width="11.7109375" style="55" bestFit="1" customWidth="1"/>
    <col min="6384" max="6384" width="11.85546875" style="55" bestFit="1" customWidth="1"/>
    <col min="6385" max="6635" width="9" style="55"/>
    <col min="6636" max="6636" width="10.7109375" style="55" bestFit="1" customWidth="1"/>
    <col min="6637" max="6637" width="9" style="55" bestFit="1" customWidth="1"/>
    <col min="6638" max="6638" width="55.42578125" style="55" bestFit="1" customWidth="1"/>
    <col min="6639" max="6639" width="11.7109375" style="55" bestFit="1" customWidth="1"/>
    <col min="6640" max="6640" width="11.85546875" style="55" bestFit="1" customWidth="1"/>
    <col min="6641" max="6891" width="9" style="55"/>
    <col min="6892" max="6892" width="10.7109375" style="55" bestFit="1" customWidth="1"/>
    <col min="6893" max="6893" width="9" style="55" bestFit="1" customWidth="1"/>
    <col min="6894" max="6894" width="55.42578125" style="55" bestFit="1" customWidth="1"/>
    <col min="6895" max="6895" width="11.7109375" style="55" bestFit="1" customWidth="1"/>
    <col min="6896" max="6896" width="11.85546875" style="55" bestFit="1" customWidth="1"/>
    <col min="6897" max="7147" width="9" style="55"/>
    <col min="7148" max="7148" width="10.7109375" style="55" bestFit="1" customWidth="1"/>
    <col min="7149" max="7149" width="9" style="55" bestFit="1" customWidth="1"/>
    <col min="7150" max="7150" width="55.42578125" style="55" bestFit="1" customWidth="1"/>
    <col min="7151" max="7151" width="11.7109375" style="55" bestFit="1" customWidth="1"/>
    <col min="7152" max="7152" width="11.85546875" style="55" bestFit="1" customWidth="1"/>
    <col min="7153" max="7403" width="9" style="55"/>
    <col min="7404" max="7404" width="10.7109375" style="55" bestFit="1" customWidth="1"/>
    <col min="7405" max="7405" width="9" style="55" bestFit="1" customWidth="1"/>
    <col min="7406" max="7406" width="55.42578125" style="55" bestFit="1" customWidth="1"/>
    <col min="7407" max="7407" width="11.7109375" style="55" bestFit="1" customWidth="1"/>
    <col min="7408" max="7408" width="11.85546875" style="55" bestFit="1" customWidth="1"/>
    <col min="7409" max="7659" width="9" style="55"/>
    <col min="7660" max="7660" width="10.7109375" style="55" bestFit="1" customWidth="1"/>
    <col min="7661" max="7661" width="9" style="55" bestFit="1" customWidth="1"/>
    <col min="7662" max="7662" width="55.42578125" style="55" bestFit="1" customWidth="1"/>
    <col min="7663" max="7663" width="11.7109375" style="55" bestFit="1" customWidth="1"/>
    <col min="7664" max="7664" width="11.85546875" style="55" bestFit="1" customWidth="1"/>
    <col min="7665" max="7915" width="9" style="55"/>
    <col min="7916" max="7916" width="10.7109375" style="55" bestFit="1" customWidth="1"/>
    <col min="7917" max="7917" width="9" style="55" bestFit="1" customWidth="1"/>
    <col min="7918" max="7918" width="55.42578125" style="55" bestFit="1" customWidth="1"/>
    <col min="7919" max="7919" width="11.7109375" style="55" bestFit="1" customWidth="1"/>
    <col min="7920" max="7920" width="11.85546875" style="55" bestFit="1" customWidth="1"/>
    <col min="7921" max="8171" width="9" style="55"/>
    <col min="8172" max="8172" width="10.7109375" style="55" bestFit="1" customWidth="1"/>
    <col min="8173" max="8173" width="9" style="55" bestFit="1" customWidth="1"/>
    <col min="8174" max="8174" width="55.42578125" style="55" bestFit="1" customWidth="1"/>
    <col min="8175" max="8175" width="11.7109375" style="55" bestFit="1" customWidth="1"/>
    <col min="8176" max="8176" width="11.85546875" style="55" bestFit="1" customWidth="1"/>
    <col min="8177" max="8427" width="9" style="55"/>
    <col min="8428" max="8428" width="10.7109375" style="55" bestFit="1" customWidth="1"/>
    <col min="8429" max="8429" width="9" style="55" bestFit="1" customWidth="1"/>
    <col min="8430" max="8430" width="55.42578125" style="55" bestFit="1" customWidth="1"/>
    <col min="8431" max="8431" width="11.7109375" style="55" bestFit="1" customWidth="1"/>
    <col min="8432" max="8432" width="11.85546875" style="55" bestFit="1" customWidth="1"/>
    <col min="8433" max="8683" width="9" style="55"/>
    <col min="8684" max="8684" width="10.7109375" style="55" bestFit="1" customWidth="1"/>
    <col min="8685" max="8685" width="9" style="55" bestFit="1" customWidth="1"/>
    <col min="8686" max="8686" width="55.42578125" style="55" bestFit="1" customWidth="1"/>
    <col min="8687" max="8687" width="11.7109375" style="55" bestFit="1" customWidth="1"/>
    <col min="8688" max="8688" width="11.85546875" style="55" bestFit="1" customWidth="1"/>
    <col min="8689" max="8939" width="9" style="55"/>
    <col min="8940" max="8940" width="10.7109375" style="55" bestFit="1" customWidth="1"/>
    <col min="8941" max="8941" width="9" style="55" bestFit="1" customWidth="1"/>
    <col min="8942" max="8942" width="55.42578125" style="55" bestFit="1" customWidth="1"/>
    <col min="8943" max="8943" width="11.7109375" style="55" bestFit="1" customWidth="1"/>
    <col min="8944" max="8944" width="11.85546875" style="55" bestFit="1" customWidth="1"/>
    <col min="8945" max="9195" width="9" style="55"/>
    <col min="9196" max="9196" width="10.7109375" style="55" bestFit="1" customWidth="1"/>
    <col min="9197" max="9197" width="9" style="55" bestFit="1" customWidth="1"/>
    <col min="9198" max="9198" width="55.42578125" style="55" bestFit="1" customWidth="1"/>
    <col min="9199" max="9199" width="11.7109375" style="55" bestFit="1" customWidth="1"/>
    <col min="9200" max="9200" width="11.85546875" style="55" bestFit="1" customWidth="1"/>
    <col min="9201" max="9451" width="9" style="55"/>
    <col min="9452" max="9452" width="10.7109375" style="55" bestFit="1" customWidth="1"/>
    <col min="9453" max="9453" width="9" style="55" bestFit="1" customWidth="1"/>
    <col min="9454" max="9454" width="55.42578125" style="55" bestFit="1" customWidth="1"/>
    <col min="9455" max="9455" width="11.7109375" style="55" bestFit="1" customWidth="1"/>
    <col min="9456" max="9456" width="11.85546875" style="55" bestFit="1" customWidth="1"/>
    <col min="9457" max="9707" width="9" style="55"/>
    <col min="9708" max="9708" width="10.7109375" style="55" bestFit="1" customWidth="1"/>
    <col min="9709" max="9709" width="9" style="55" bestFit="1" customWidth="1"/>
    <col min="9710" max="9710" width="55.42578125" style="55" bestFit="1" customWidth="1"/>
    <col min="9711" max="9711" width="11.7109375" style="55" bestFit="1" customWidth="1"/>
    <col min="9712" max="9712" width="11.85546875" style="55" bestFit="1" customWidth="1"/>
    <col min="9713" max="9963" width="9" style="55"/>
    <col min="9964" max="9964" width="10.7109375" style="55" bestFit="1" customWidth="1"/>
    <col min="9965" max="9965" width="9" style="55" bestFit="1" customWidth="1"/>
    <col min="9966" max="9966" width="55.42578125" style="55" bestFit="1" customWidth="1"/>
    <col min="9967" max="9967" width="11.7109375" style="55" bestFit="1" customWidth="1"/>
    <col min="9968" max="9968" width="11.85546875" style="55" bestFit="1" customWidth="1"/>
    <col min="9969" max="10219" width="9" style="55"/>
    <col min="10220" max="10220" width="10.7109375" style="55" bestFit="1" customWidth="1"/>
    <col min="10221" max="10221" width="9" style="55" bestFit="1" customWidth="1"/>
    <col min="10222" max="10222" width="55.42578125" style="55" bestFit="1" customWidth="1"/>
    <col min="10223" max="10223" width="11.7109375" style="55" bestFit="1" customWidth="1"/>
    <col min="10224" max="10224" width="11.85546875" style="55" bestFit="1" customWidth="1"/>
    <col min="10225" max="10475" width="9" style="55"/>
    <col min="10476" max="10476" width="10.7109375" style="55" bestFit="1" customWidth="1"/>
    <col min="10477" max="10477" width="9" style="55" bestFit="1" customWidth="1"/>
    <col min="10478" max="10478" width="55.42578125" style="55" bestFit="1" customWidth="1"/>
    <col min="10479" max="10479" width="11.7109375" style="55" bestFit="1" customWidth="1"/>
    <col min="10480" max="10480" width="11.85546875" style="55" bestFit="1" customWidth="1"/>
    <col min="10481" max="10731" width="9" style="55"/>
    <col min="10732" max="10732" width="10.7109375" style="55" bestFit="1" customWidth="1"/>
    <col min="10733" max="10733" width="9" style="55" bestFit="1" customWidth="1"/>
    <col min="10734" max="10734" width="55.42578125" style="55" bestFit="1" customWidth="1"/>
    <col min="10735" max="10735" width="11.7109375" style="55" bestFit="1" customWidth="1"/>
    <col min="10736" max="10736" width="11.85546875" style="55" bestFit="1" customWidth="1"/>
    <col min="10737" max="10987" width="9" style="55"/>
    <col min="10988" max="10988" width="10.7109375" style="55" bestFit="1" customWidth="1"/>
    <col min="10989" max="10989" width="9" style="55" bestFit="1" customWidth="1"/>
    <col min="10990" max="10990" width="55.42578125" style="55" bestFit="1" customWidth="1"/>
    <col min="10991" max="10991" width="11.7109375" style="55" bestFit="1" customWidth="1"/>
    <col min="10992" max="10992" width="11.85546875" style="55" bestFit="1" customWidth="1"/>
    <col min="10993" max="11243" width="9" style="55"/>
    <col min="11244" max="11244" width="10.7109375" style="55" bestFit="1" customWidth="1"/>
    <col min="11245" max="11245" width="9" style="55" bestFit="1" customWidth="1"/>
    <col min="11246" max="11246" width="55.42578125" style="55" bestFit="1" customWidth="1"/>
    <col min="11247" max="11247" width="11.7109375" style="55" bestFit="1" customWidth="1"/>
    <col min="11248" max="11248" width="11.85546875" style="55" bestFit="1" customWidth="1"/>
    <col min="11249" max="11499" width="9" style="55"/>
    <col min="11500" max="11500" width="10.7109375" style="55" bestFit="1" customWidth="1"/>
    <col min="11501" max="11501" width="9" style="55" bestFit="1" customWidth="1"/>
    <col min="11502" max="11502" width="55.42578125" style="55" bestFit="1" customWidth="1"/>
    <col min="11503" max="11503" width="11.7109375" style="55" bestFit="1" customWidth="1"/>
    <col min="11504" max="11504" width="11.85546875" style="55" bestFit="1" customWidth="1"/>
    <col min="11505" max="11755" width="9" style="55"/>
    <col min="11756" max="11756" width="10.7109375" style="55" bestFit="1" customWidth="1"/>
    <col min="11757" max="11757" width="9" style="55" bestFit="1" customWidth="1"/>
    <col min="11758" max="11758" width="55.42578125" style="55" bestFit="1" customWidth="1"/>
    <col min="11759" max="11759" width="11.7109375" style="55" bestFit="1" customWidth="1"/>
    <col min="11760" max="11760" width="11.85546875" style="55" bestFit="1" customWidth="1"/>
    <col min="11761" max="12011" width="9" style="55"/>
    <col min="12012" max="12012" width="10.7109375" style="55" bestFit="1" customWidth="1"/>
    <col min="12013" max="12013" width="9" style="55" bestFit="1" customWidth="1"/>
    <col min="12014" max="12014" width="55.42578125" style="55" bestFit="1" customWidth="1"/>
    <col min="12015" max="12015" width="11.7109375" style="55" bestFit="1" customWidth="1"/>
    <col min="12016" max="12016" width="11.85546875" style="55" bestFit="1" customWidth="1"/>
    <col min="12017" max="12267" width="9" style="55"/>
    <col min="12268" max="12268" width="10.7109375" style="55" bestFit="1" customWidth="1"/>
    <col min="12269" max="12269" width="9" style="55" bestFit="1" customWidth="1"/>
    <col min="12270" max="12270" width="55.42578125" style="55" bestFit="1" customWidth="1"/>
    <col min="12271" max="12271" width="11.7109375" style="55" bestFit="1" customWidth="1"/>
    <col min="12272" max="12272" width="11.85546875" style="55" bestFit="1" customWidth="1"/>
    <col min="12273" max="12523" width="9" style="55"/>
    <col min="12524" max="12524" width="10.7109375" style="55" bestFit="1" customWidth="1"/>
    <col min="12525" max="12525" width="9" style="55" bestFit="1" customWidth="1"/>
    <col min="12526" max="12526" width="55.42578125" style="55" bestFit="1" customWidth="1"/>
    <col min="12527" max="12527" width="11.7109375" style="55" bestFit="1" customWidth="1"/>
    <col min="12528" max="12528" width="11.85546875" style="55" bestFit="1" customWidth="1"/>
    <col min="12529" max="12779" width="9" style="55"/>
    <col min="12780" max="12780" width="10.7109375" style="55" bestFit="1" customWidth="1"/>
    <col min="12781" max="12781" width="9" style="55" bestFit="1" customWidth="1"/>
    <col min="12782" max="12782" width="55.42578125" style="55" bestFit="1" customWidth="1"/>
    <col min="12783" max="12783" width="11.7109375" style="55" bestFit="1" customWidth="1"/>
    <col min="12784" max="12784" width="11.85546875" style="55" bestFit="1" customWidth="1"/>
    <col min="12785" max="13035" width="9" style="55"/>
    <col min="13036" max="13036" width="10.7109375" style="55" bestFit="1" customWidth="1"/>
    <col min="13037" max="13037" width="9" style="55" bestFit="1" customWidth="1"/>
    <col min="13038" max="13038" width="55.42578125" style="55" bestFit="1" customWidth="1"/>
    <col min="13039" max="13039" width="11.7109375" style="55" bestFit="1" customWidth="1"/>
    <col min="13040" max="13040" width="11.85546875" style="55" bestFit="1" customWidth="1"/>
    <col min="13041" max="13291" width="9" style="55"/>
    <col min="13292" max="13292" width="10.7109375" style="55" bestFit="1" customWidth="1"/>
    <col min="13293" max="13293" width="9" style="55" bestFit="1" customWidth="1"/>
    <col min="13294" max="13294" width="55.42578125" style="55" bestFit="1" customWidth="1"/>
    <col min="13295" max="13295" width="11.7109375" style="55" bestFit="1" customWidth="1"/>
    <col min="13296" max="13296" width="11.85546875" style="55" bestFit="1" customWidth="1"/>
    <col min="13297" max="13547" width="9" style="55"/>
    <col min="13548" max="13548" width="10.7109375" style="55" bestFit="1" customWidth="1"/>
    <col min="13549" max="13549" width="9" style="55" bestFit="1" customWidth="1"/>
    <col min="13550" max="13550" width="55.42578125" style="55" bestFit="1" customWidth="1"/>
    <col min="13551" max="13551" width="11.7109375" style="55" bestFit="1" customWidth="1"/>
    <col min="13552" max="13552" width="11.85546875" style="55" bestFit="1" customWidth="1"/>
    <col min="13553" max="13803" width="9" style="55"/>
    <col min="13804" max="13804" width="10.7109375" style="55" bestFit="1" customWidth="1"/>
    <col min="13805" max="13805" width="9" style="55" bestFit="1" customWidth="1"/>
    <col min="13806" max="13806" width="55.42578125" style="55" bestFit="1" customWidth="1"/>
    <col min="13807" max="13807" width="11.7109375" style="55" bestFit="1" customWidth="1"/>
    <col min="13808" max="13808" width="11.85546875" style="55" bestFit="1" customWidth="1"/>
    <col min="13809" max="14059" width="9" style="55"/>
    <col min="14060" max="14060" width="10.7109375" style="55" bestFit="1" customWidth="1"/>
    <col min="14061" max="14061" width="9" style="55" bestFit="1" customWidth="1"/>
    <col min="14062" max="14062" width="55.42578125" style="55" bestFit="1" customWidth="1"/>
    <col min="14063" max="14063" width="11.7109375" style="55" bestFit="1" customWidth="1"/>
    <col min="14064" max="14064" width="11.85546875" style="55" bestFit="1" customWidth="1"/>
    <col min="14065" max="14315" width="9" style="55"/>
    <col min="14316" max="14316" width="10.7109375" style="55" bestFit="1" customWidth="1"/>
    <col min="14317" max="14317" width="9" style="55" bestFit="1" customWidth="1"/>
    <col min="14318" max="14318" width="55.42578125" style="55" bestFit="1" customWidth="1"/>
    <col min="14319" max="14319" width="11.7109375" style="55" bestFit="1" customWidth="1"/>
    <col min="14320" max="14320" width="11.85546875" style="55" bestFit="1" customWidth="1"/>
    <col min="14321" max="14571" width="9" style="55"/>
    <col min="14572" max="14572" width="10.7109375" style="55" bestFit="1" customWidth="1"/>
    <col min="14573" max="14573" width="9" style="55" bestFit="1" customWidth="1"/>
    <col min="14574" max="14574" width="55.42578125" style="55" bestFit="1" customWidth="1"/>
    <col min="14575" max="14575" width="11.7109375" style="55" bestFit="1" customWidth="1"/>
    <col min="14576" max="14576" width="11.85546875" style="55" bestFit="1" customWidth="1"/>
    <col min="14577" max="14827" width="9" style="55"/>
    <col min="14828" max="14828" width="10.7109375" style="55" bestFit="1" customWidth="1"/>
    <col min="14829" max="14829" width="9" style="55" bestFit="1" customWidth="1"/>
    <col min="14830" max="14830" width="55.42578125" style="55" bestFit="1" customWidth="1"/>
    <col min="14831" max="14831" width="11.7109375" style="55" bestFit="1" customWidth="1"/>
    <col min="14832" max="14832" width="11.85546875" style="55" bestFit="1" customWidth="1"/>
    <col min="14833" max="15083" width="9" style="55"/>
    <col min="15084" max="15084" width="10.7109375" style="55" bestFit="1" customWidth="1"/>
    <col min="15085" max="15085" width="9" style="55" bestFit="1" customWidth="1"/>
    <col min="15086" max="15086" width="55.42578125" style="55" bestFit="1" customWidth="1"/>
    <col min="15087" max="15087" width="11.7109375" style="55" bestFit="1" customWidth="1"/>
    <col min="15088" max="15088" width="11.85546875" style="55" bestFit="1" customWidth="1"/>
    <col min="15089" max="15339" width="9" style="55"/>
    <col min="15340" max="15340" width="10.7109375" style="55" bestFit="1" customWidth="1"/>
    <col min="15341" max="15341" width="9" style="55" bestFit="1" customWidth="1"/>
    <col min="15342" max="15342" width="55.42578125" style="55" bestFit="1" customWidth="1"/>
    <col min="15343" max="15343" width="11.7109375" style="55" bestFit="1" customWidth="1"/>
    <col min="15344" max="15344" width="11.85546875" style="55" bestFit="1" customWidth="1"/>
    <col min="15345" max="15595" width="9" style="55"/>
    <col min="15596" max="15596" width="10.7109375" style="55" bestFit="1" customWidth="1"/>
    <col min="15597" max="15597" width="9" style="55" bestFit="1" customWidth="1"/>
    <col min="15598" max="15598" width="55.42578125" style="55" bestFit="1" customWidth="1"/>
    <col min="15599" max="15599" width="11.7109375" style="55" bestFit="1" customWidth="1"/>
    <col min="15600" max="15600" width="11.85546875" style="55" bestFit="1" customWidth="1"/>
    <col min="15601" max="15851" width="9" style="55"/>
    <col min="15852" max="15852" width="10.7109375" style="55" bestFit="1" customWidth="1"/>
    <col min="15853" max="15853" width="9" style="55" bestFit="1" customWidth="1"/>
    <col min="15854" max="15854" width="55.42578125" style="55" bestFit="1" customWidth="1"/>
    <col min="15855" max="15855" width="11.7109375" style="55" bestFit="1" customWidth="1"/>
    <col min="15856" max="15856" width="11.85546875" style="55" bestFit="1" customWidth="1"/>
    <col min="15857" max="16107" width="9" style="55"/>
    <col min="16108" max="16108" width="10.7109375" style="55" bestFit="1" customWidth="1"/>
    <col min="16109" max="16109" width="9" style="55" bestFit="1" customWidth="1"/>
    <col min="16110" max="16110" width="55.42578125" style="55" bestFit="1" customWidth="1"/>
    <col min="16111" max="16111" width="11.7109375" style="55" bestFit="1" customWidth="1"/>
    <col min="16112" max="16112" width="11.85546875" style="55" bestFit="1" customWidth="1"/>
    <col min="16113" max="16384" width="9" style="55"/>
  </cols>
  <sheetData>
    <row r="1" spans="1:30" s="49" customFormat="1" x14ac:dyDescent="0.25">
      <c r="A1" s="140" t="s">
        <v>262</v>
      </c>
      <c r="B1" s="141"/>
      <c r="C1" s="141"/>
      <c r="D1" s="141"/>
      <c r="E1" s="141"/>
      <c r="F1" s="141"/>
      <c r="G1" s="141"/>
    </row>
    <row r="2" spans="1:30" x14ac:dyDescent="0.25">
      <c r="A2" s="54"/>
      <c r="B2" s="54"/>
      <c r="C2" s="54"/>
      <c r="D2" s="54"/>
      <c r="E2" s="54"/>
    </row>
    <row r="3" spans="1:30" s="49" customFormat="1" x14ac:dyDescent="0.25">
      <c r="A3" s="49" t="s">
        <v>1</v>
      </c>
      <c r="B3" s="49" t="s">
        <v>2</v>
      </c>
      <c r="C3" s="49" t="s">
        <v>3</v>
      </c>
    </row>
    <row r="4" spans="1:30" s="49" customFormat="1" x14ac:dyDescent="0.25">
      <c r="A4" s="56" t="s">
        <v>57</v>
      </c>
      <c r="G4" s="142"/>
      <c r="H4" s="143"/>
      <c r="I4" s="143"/>
      <c r="J4" s="143"/>
      <c r="K4" s="143"/>
      <c r="M4" s="142"/>
      <c r="N4" s="143"/>
      <c r="O4" s="143"/>
      <c r="P4" s="143"/>
      <c r="Q4" s="143"/>
      <c r="S4" s="142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</row>
    <row r="5" spans="1:30" s="49" customFormat="1" x14ac:dyDescent="0.25">
      <c r="A5" s="56" t="s">
        <v>58</v>
      </c>
      <c r="G5"/>
      <c r="H5"/>
      <c r="I5"/>
      <c r="J5"/>
      <c r="K5"/>
      <c r="M5"/>
      <c r="N5"/>
      <c r="O5"/>
      <c r="P5"/>
      <c r="Q5"/>
      <c r="S5"/>
      <c r="T5"/>
      <c r="U5"/>
      <c r="V5"/>
      <c r="W5"/>
      <c r="X5"/>
      <c r="Y5"/>
      <c r="Z5"/>
      <c r="AA5"/>
      <c r="AB5"/>
      <c r="AC5"/>
      <c r="AD5"/>
    </row>
    <row r="6" spans="1:30" s="49" customFormat="1" x14ac:dyDescent="0.25">
      <c r="A6" s="48"/>
      <c r="C6" s="57">
        <f>B6/$B$50</f>
        <v>0</v>
      </c>
      <c r="G6" s="120"/>
      <c r="H6" s="122"/>
      <c r="I6"/>
      <c r="J6"/>
      <c r="K6"/>
      <c r="M6" s="120"/>
      <c r="N6" s="122"/>
      <c r="O6"/>
      <c r="P6"/>
      <c r="Q6"/>
      <c r="S6" s="120"/>
      <c r="T6" s="122"/>
      <c r="U6"/>
      <c r="V6"/>
      <c r="W6"/>
      <c r="X6"/>
      <c r="Y6"/>
      <c r="Z6"/>
      <c r="AA6"/>
      <c r="AB6"/>
      <c r="AC6"/>
      <c r="AD6"/>
    </row>
    <row r="7" spans="1:30" x14ac:dyDescent="0.25">
      <c r="A7" s="58" t="s">
        <v>60</v>
      </c>
      <c r="B7" s="59">
        <f>SUM(B6)</f>
        <v>0</v>
      </c>
      <c r="C7" s="60">
        <f>SUM(C6)</f>
        <v>0</v>
      </c>
      <c r="G7" s="120"/>
      <c r="H7" s="122"/>
      <c r="I7"/>
      <c r="J7"/>
      <c r="K7"/>
      <c r="M7" s="120"/>
      <c r="N7" s="122"/>
      <c r="O7"/>
      <c r="P7"/>
      <c r="Q7"/>
      <c r="S7" s="120"/>
      <c r="T7" s="122"/>
      <c r="U7"/>
      <c r="V7"/>
      <c r="W7"/>
      <c r="X7"/>
      <c r="Y7"/>
      <c r="Z7"/>
      <c r="AA7"/>
      <c r="AB7"/>
      <c r="AC7"/>
      <c r="AD7"/>
    </row>
    <row r="8" spans="1:30" x14ac:dyDescent="0.25">
      <c r="A8" s="56" t="s">
        <v>61</v>
      </c>
      <c r="B8" s="61"/>
      <c r="C8" s="57"/>
      <c r="G8"/>
      <c r="H8" s="123"/>
      <c r="I8"/>
      <c r="J8"/>
      <c r="K8"/>
      <c r="M8"/>
      <c r="N8" s="123"/>
      <c r="O8"/>
      <c r="P8"/>
      <c r="Q8"/>
      <c r="S8"/>
      <c r="T8" s="123"/>
      <c r="U8"/>
      <c r="V8"/>
      <c r="W8"/>
      <c r="X8"/>
      <c r="Y8"/>
      <c r="Z8"/>
      <c r="AA8"/>
      <c r="AB8"/>
      <c r="AC8"/>
      <c r="AD8"/>
    </row>
    <row r="9" spans="1:30" x14ac:dyDescent="0.25">
      <c r="A9" s="126" t="s">
        <v>62</v>
      </c>
      <c r="B9">
        <f>366.49+332.26</f>
        <v>698.75</v>
      </c>
      <c r="C9" s="57">
        <f>B9/$B$50</f>
        <v>2.5703777710419675E-4</v>
      </c>
      <c r="G9" s="120"/>
      <c r="H9" s="122"/>
      <c r="I9" s="120"/>
      <c r="J9" s="120"/>
      <c r="K9"/>
      <c r="M9" s="120"/>
      <c r="N9" s="122"/>
      <c r="O9" s="120"/>
      <c r="P9" s="120"/>
      <c r="Q9"/>
      <c r="S9" s="120"/>
      <c r="T9" s="122"/>
      <c r="U9" s="120"/>
      <c r="V9" s="120"/>
      <c r="W9"/>
      <c r="X9"/>
      <c r="Y9"/>
      <c r="Z9"/>
      <c r="AA9"/>
      <c r="AB9"/>
      <c r="AC9"/>
      <c r="AD9"/>
    </row>
    <row r="10" spans="1:30" x14ac:dyDescent="0.25">
      <c r="A10" s="126" t="s">
        <v>63</v>
      </c>
      <c r="B10">
        <f>2.44+19.15</f>
        <v>21.59</v>
      </c>
      <c r="C10" s="57">
        <f>B10/$B$50</f>
        <v>7.9419615136738587E-6</v>
      </c>
      <c r="G10" s="120"/>
      <c r="H10" s="122"/>
      <c r="I10"/>
      <c r="J10"/>
      <c r="K10"/>
      <c r="M10" s="120"/>
      <c r="N10" s="122"/>
      <c r="O10"/>
      <c r="P10"/>
      <c r="Q10"/>
      <c r="S10" s="120"/>
      <c r="T10" s="122"/>
      <c r="U10"/>
      <c r="V10"/>
      <c r="W10"/>
      <c r="X10"/>
      <c r="Y10"/>
      <c r="Z10"/>
      <c r="AA10"/>
      <c r="AB10"/>
      <c r="AC10"/>
      <c r="AD10"/>
    </row>
    <row r="11" spans="1:30" x14ac:dyDescent="0.25">
      <c r="A11" s="126" t="s">
        <v>69</v>
      </c>
      <c r="B11">
        <v>9.34</v>
      </c>
      <c r="C11" s="57">
        <f>B11/$B$50</f>
        <v>3.4357536145305157E-6</v>
      </c>
      <c r="G11"/>
      <c r="H11" s="123"/>
      <c r="I11"/>
      <c r="J11"/>
      <c r="K11"/>
      <c r="M11"/>
      <c r="N11" s="123"/>
      <c r="O11"/>
      <c r="P11"/>
      <c r="Q11"/>
      <c r="S11"/>
      <c r="T11" s="123"/>
      <c r="U11"/>
      <c r="V11"/>
      <c r="W11"/>
      <c r="X11"/>
      <c r="Y11"/>
      <c r="Z11"/>
      <c r="AA11"/>
      <c r="AB11"/>
      <c r="AC11"/>
      <c r="AD11"/>
    </row>
    <row r="12" spans="1:30" x14ac:dyDescent="0.25">
      <c r="A12" s="126" t="s">
        <v>68</v>
      </c>
      <c r="B12">
        <v>4.17</v>
      </c>
      <c r="C12" s="57">
        <f>B14/$B$50</f>
        <v>1.4861289724521717E-6</v>
      </c>
      <c r="G12"/>
      <c r="H12" s="123"/>
      <c r="I12"/>
      <c r="J12"/>
      <c r="K12"/>
      <c r="M12"/>
      <c r="N12" s="123"/>
      <c r="O12"/>
      <c r="P12"/>
      <c r="Q12"/>
      <c r="S12"/>
      <c r="T12" s="123"/>
      <c r="U12"/>
      <c r="V12"/>
      <c r="W12"/>
      <c r="X12"/>
      <c r="Y12"/>
      <c r="Z12"/>
      <c r="AA12"/>
      <c r="AB12"/>
      <c r="AC12"/>
      <c r="AD12"/>
    </row>
    <row r="13" spans="1:30" x14ac:dyDescent="0.25">
      <c r="A13" s="126" t="s">
        <v>66</v>
      </c>
      <c r="B13">
        <f>7.01+9.64</f>
        <v>16.649999999999999</v>
      </c>
      <c r="C13" s="57">
        <f t="shared" ref="C13:C16" si="0">B15/$B$50</f>
        <v>2.9722579449043434E-6</v>
      </c>
      <c r="G13"/>
      <c r="H13" s="126"/>
      <c r="I13"/>
      <c r="J13"/>
      <c r="K13"/>
      <c r="M13"/>
      <c r="N13" s="126"/>
      <c r="O13"/>
      <c r="P13"/>
      <c r="Q13"/>
      <c r="S13"/>
      <c r="T13" s="126"/>
      <c r="U13"/>
      <c r="V13"/>
      <c r="W13"/>
      <c r="X13"/>
      <c r="Y13"/>
      <c r="Z13"/>
      <c r="AA13"/>
      <c r="AB13"/>
      <c r="AC13"/>
      <c r="AD13"/>
    </row>
    <row r="14" spans="1:30" x14ac:dyDescent="0.25">
      <c r="A14" s="126" t="s">
        <v>67</v>
      </c>
      <c r="B14">
        <v>4.04</v>
      </c>
      <c r="C14" s="57">
        <f t="shared" si="0"/>
        <v>9.0466261929495696E-5</v>
      </c>
      <c r="G14"/>
      <c r="H14" s="126"/>
      <c r="I14"/>
      <c r="J14"/>
      <c r="K14"/>
      <c r="M14"/>
      <c r="N14" s="126"/>
      <c r="O14"/>
      <c r="P14"/>
      <c r="Q14"/>
      <c r="S14"/>
      <c r="T14" s="126"/>
      <c r="U14"/>
      <c r="V14"/>
      <c r="W14"/>
      <c r="X14"/>
      <c r="Y14"/>
      <c r="Z14"/>
      <c r="AA14"/>
      <c r="AB14"/>
      <c r="AC14"/>
      <c r="AD14"/>
    </row>
    <row r="15" spans="1:30" x14ac:dyDescent="0.25">
      <c r="A15" s="126" t="s">
        <v>65</v>
      </c>
      <c r="B15">
        <v>8.08</v>
      </c>
      <c r="C15" s="57">
        <f t="shared" si="0"/>
        <v>3.5313955781041702E-7</v>
      </c>
      <c r="G15"/>
      <c r="H15" s="126"/>
      <c r="I15"/>
      <c r="J15"/>
      <c r="K15"/>
      <c r="M15"/>
      <c r="N15" s="126"/>
      <c r="O15"/>
      <c r="P15"/>
      <c r="Q15"/>
      <c r="S15"/>
      <c r="T15" s="126"/>
      <c r="U15"/>
      <c r="V15"/>
      <c r="W15"/>
      <c r="X15"/>
      <c r="Y15"/>
      <c r="Z15"/>
      <c r="AA15"/>
      <c r="AB15"/>
      <c r="AC15"/>
      <c r="AD15"/>
    </row>
    <row r="16" spans="1:30" x14ac:dyDescent="0.25">
      <c r="A16" s="126" t="s">
        <v>62</v>
      </c>
      <c r="B16">
        <v>245.93</v>
      </c>
      <c r="C16" s="57">
        <f t="shared" si="0"/>
        <v>9.9835495822653312E-6</v>
      </c>
      <c r="G16"/>
      <c r="H16" s="126"/>
      <c r="I16"/>
      <c r="J16"/>
      <c r="K16"/>
      <c r="M16"/>
      <c r="N16" s="126"/>
      <c r="O16"/>
      <c r="P16"/>
      <c r="Q16"/>
      <c r="S16"/>
      <c r="T16" s="126"/>
      <c r="U16"/>
      <c r="V16"/>
      <c r="W16"/>
      <c r="X16"/>
      <c r="Y16"/>
      <c r="Z16"/>
      <c r="AA16"/>
      <c r="AB16"/>
      <c r="AC16"/>
      <c r="AD16"/>
    </row>
    <row r="17" spans="1:30" x14ac:dyDescent="0.25">
      <c r="A17" s="126" t="s">
        <v>65</v>
      </c>
      <c r="B17">
        <v>0.96</v>
      </c>
      <c r="C17" s="57">
        <f>B20/$B$50</f>
        <v>9.1963426513129434E-8</v>
      </c>
      <c r="G17"/>
      <c r="H17" s="123"/>
      <c r="I17"/>
      <c r="J17"/>
      <c r="K17"/>
      <c r="M17"/>
      <c r="N17" s="123"/>
      <c r="O17"/>
      <c r="P17"/>
      <c r="Q17"/>
      <c r="S17"/>
      <c r="T17" s="123"/>
      <c r="U17"/>
      <c r="V17"/>
      <c r="W17"/>
      <c r="X17"/>
      <c r="Y17"/>
      <c r="Z17"/>
      <c r="AA17"/>
      <c r="AB17"/>
      <c r="AC17"/>
      <c r="AD17"/>
    </row>
    <row r="18" spans="1:30" x14ac:dyDescent="0.25">
      <c r="A18" s="126" t="s">
        <v>63</v>
      </c>
      <c r="B18">
        <v>27.14</v>
      </c>
      <c r="C18" s="57">
        <f>B21/$B$50</f>
        <v>3.8221471473680812E-4</v>
      </c>
      <c r="G18"/>
      <c r="H18" s="123"/>
      <c r="I18"/>
      <c r="J18"/>
      <c r="K18"/>
      <c r="M18" s="120"/>
      <c r="N18" s="122"/>
      <c r="O18" s="120"/>
      <c r="P18" s="120"/>
      <c r="Q18"/>
      <c r="S18"/>
      <c r="T18" s="123"/>
      <c r="U18"/>
      <c r="V18"/>
      <c r="W18"/>
      <c r="X18"/>
      <c r="Y18"/>
      <c r="Z18"/>
      <c r="AA18"/>
      <c r="AB18"/>
      <c r="AC18"/>
      <c r="AD18"/>
    </row>
    <row r="19" spans="1:30" x14ac:dyDescent="0.25">
      <c r="A19" s="126" t="s">
        <v>64</v>
      </c>
      <c r="B19">
        <v>2.14</v>
      </c>
      <c r="C19" s="57">
        <f>B22/$B$50</f>
        <v>3.8221471473680812E-4</v>
      </c>
      <c r="G19"/>
      <c r="H19" s="123"/>
      <c r="I19"/>
      <c r="J19"/>
      <c r="K19"/>
      <c r="M19" s="120"/>
      <c r="N19" s="122"/>
      <c r="O19" s="120"/>
      <c r="P19" s="120"/>
      <c r="Q19"/>
      <c r="S19"/>
      <c r="T19" s="123"/>
      <c r="U19"/>
      <c r="V19"/>
      <c r="W19"/>
      <c r="X19"/>
      <c r="Y19"/>
      <c r="Z19"/>
      <c r="AA19"/>
      <c r="AB19"/>
      <c r="AC19"/>
      <c r="AD19"/>
    </row>
    <row r="20" spans="1:30" s="49" customFormat="1" x14ac:dyDescent="0.25">
      <c r="A20" s="48" t="s">
        <v>69</v>
      </c>
      <c r="B20" s="49">
        <v>0.25</v>
      </c>
      <c r="C20" s="57">
        <f>B23/$B$50</f>
        <v>0</v>
      </c>
      <c r="E20" s="55"/>
      <c r="G20"/>
      <c r="H20" s="123"/>
      <c r="I20"/>
      <c r="J20"/>
      <c r="K20"/>
      <c r="M20" s="120"/>
      <c r="N20" s="122"/>
      <c r="O20"/>
      <c r="P20"/>
      <c r="Q20"/>
      <c r="S20"/>
      <c r="T20" s="123"/>
      <c r="U20"/>
      <c r="V20"/>
      <c r="W20"/>
      <c r="X20"/>
      <c r="Y20"/>
      <c r="Z20"/>
      <c r="AA20"/>
      <c r="AB20"/>
      <c r="AC20"/>
      <c r="AD20"/>
    </row>
    <row r="21" spans="1:30" s="49" customFormat="1" x14ac:dyDescent="0.25">
      <c r="A21" s="58" t="s">
        <v>70</v>
      </c>
      <c r="B21" s="59">
        <f>SUM(B9:B20)</f>
        <v>1039.0400000000002</v>
      </c>
      <c r="C21" s="60">
        <f>SUM(C11:C17)</f>
        <v>1.087890550279716E-4</v>
      </c>
      <c r="E21" s="55"/>
      <c r="G21"/>
      <c r="H21" s="123"/>
      <c r="I21"/>
      <c r="J21"/>
      <c r="K21"/>
      <c r="M21" s="120"/>
      <c r="N21" s="122"/>
      <c r="O21"/>
      <c r="P21"/>
      <c r="Q21"/>
      <c r="S21"/>
      <c r="T21" s="123"/>
      <c r="U21"/>
      <c r="V21"/>
      <c r="W21"/>
      <c r="X21"/>
      <c r="Y21"/>
      <c r="Z21"/>
      <c r="AA21"/>
      <c r="AB21"/>
      <c r="AC21"/>
      <c r="AD21"/>
    </row>
    <row r="22" spans="1:30" s="49" customFormat="1" x14ac:dyDescent="0.25">
      <c r="A22" s="62" t="s">
        <v>71</v>
      </c>
      <c r="B22" s="63">
        <f>SUM(B7,B21)</f>
        <v>1039.0400000000002</v>
      </c>
      <c r="C22" s="64">
        <f>B22/$B$50</f>
        <v>3.8221471473680812E-4</v>
      </c>
      <c r="E22" s="55"/>
      <c r="G22"/>
      <c r="H22" s="123"/>
      <c r="I22"/>
      <c r="J22"/>
      <c r="K22"/>
      <c r="M22"/>
      <c r="N22" s="123"/>
      <c r="O22"/>
      <c r="P22"/>
      <c r="Q22"/>
      <c r="S22"/>
      <c r="T22" s="123"/>
      <c r="U22"/>
      <c r="V22"/>
      <c r="W22"/>
      <c r="X22"/>
      <c r="Y22"/>
      <c r="Z22"/>
      <c r="AA22"/>
      <c r="AB22"/>
      <c r="AC22"/>
      <c r="AD22"/>
    </row>
    <row r="23" spans="1:30" s="49" customFormat="1" x14ac:dyDescent="0.25">
      <c r="A23" s="56" t="s">
        <v>72</v>
      </c>
      <c r="B23" s="61"/>
      <c r="C23" s="57"/>
      <c r="E23" s="55"/>
      <c r="G23"/>
      <c r="H23" s="123"/>
      <c r="I23"/>
      <c r="J23"/>
      <c r="K23"/>
      <c r="M23"/>
      <c r="N23" s="123"/>
      <c r="O23"/>
      <c r="P23"/>
      <c r="Q23"/>
      <c r="S23"/>
      <c r="T23" s="123"/>
      <c r="U23"/>
      <c r="V23"/>
      <c r="W23"/>
      <c r="X23"/>
      <c r="Y23"/>
      <c r="Z23"/>
      <c r="AA23"/>
      <c r="AB23"/>
      <c r="AC23"/>
      <c r="AD23"/>
    </row>
    <row r="24" spans="1:30" s="49" customFormat="1" x14ac:dyDescent="0.25">
      <c r="A24" s="56" t="s">
        <v>58</v>
      </c>
      <c r="B24" s="61"/>
      <c r="E24" s="55"/>
      <c r="G24"/>
      <c r="H24" s="123"/>
      <c r="I24"/>
      <c r="J24"/>
      <c r="K24"/>
      <c r="M24"/>
      <c r="N24" s="123"/>
      <c r="O24"/>
      <c r="P24"/>
      <c r="Q24"/>
      <c r="S24"/>
      <c r="T24" s="123"/>
      <c r="U24"/>
      <c r="V24"/>
      <c r="W24"/>
      <c r="X24"/>
      <c r="Y24"/>
      <c r="Z24"/>
      <c r="AA24"/>
      <c r="AB24"/>
      <c r="AC24"/>
      <c r="AD24"/>
    </row>
    <row r="25" spans="1:30" s="49" customFormat="1" x14ac:dyDescent="0.25">
      <c r="A25" s="48" t="s">
        <v>73</v>
      </c>
      <c r="B25" s="61">
        <v>0</v>
      </c>
      <c r="C25" s="57">
        <f>B25/$B$50</f>
        <v>0</v>
      </c>
      <c r="E25" s="55"/>
      <c r="G25"/>
      <c r="H25" s="123"/>
      <c r="I25"/>
      <c r="J25"/>
      <c r="K25"/>
      <c r="M25" s="120"/>
      <c r="N25" s="122"/>
      <c r="O25" s="120"/>
      <c r="P25" s="120"/>
      <c r="Q25"/>
      <c r="S25"/>
      <c r="T25" s="123"/>
      <c r="U25"/>
      <c r="V25"/>
      <c r="W25"/>
      <c r="X25"/>
      <c r="Y25"/>
      <c r="Z25"/>
      <c r="AA25"/>
      <c r="AB25"/>
      <c r="AC25"/>
      <c r="AD25"/>
    </row>
    <row r="26" spans="1:30" s="49" customFormat="1" x14ac:dyDescent="0.25">
      <c r="A26" s="48" t="s">
        <v>74</v>
      </c>
      <c r="B26" s="61">
        <v>0</v>
      </c>
      <c r="C26" s="57">
        <f>B26/$B$50</f>
        <v>0</v>
      </c>
      <c r="E26" s="55"/>
      <c r="G26"/>
      <c r="H26" s="123"/>
      <c r="I26"/>
      <c r="J26"/>
      <c r="K26"/>
      <c r="M26" s="120"/>
      <c r="N26" s="122"/>
      <c r="O26"/>
      <c r="P26"/>
      <c r="Q26"/>
      <c r="S26"/>
      <c r="T26" s="123"/>
      <c r="U26"/>
      <c r="V26"/>
      <c r="W26"/>
      <c r="X26"/>
      <c r="Y26"/>
      <c r="Z26"/>
      <c r="AA26"/>
      <c r="AB26"/>
      <c r="AC26"/>
      <c r="AD26"/>
    </row>
    <row r="27" spans="1:30" s="49" customFormat="1" x14ac:dyDescent="0.25">
      <c r="A27" s="48" t="s">
        <v>75</v>
      </c>
      <c r="B27" s="61">
        <v>0</v>
      </c>
      <c r="C27" s="57">
        <f>B27/$B$50</f>
        <v>0</v>
      </c>
      <c r="E27" s="55"/>
      <c r="G27"/>
      <c r="H27" s="123"/>
      <c r="I27"/>
      <c r="J27"/>
      <c r="K27"/>
      <c r="M27"/>
      <c r="N27" s="123"/>
      <c r="O27"/>
      <c r="P27"/>
      <c r="Q27"/>
      <c r="S27" s="120"/>
      <c r="T27" s="122"/>
      <c r="U27" s="120"/>
      <c r="V27" s="120"/>
      <c r="W27"/>
      <c r="X27"/>
      <c r="Y27"/>
      <c r="Z27"/>
      <c r="AA27"/>
      <c r="AB27"/>
      <c r="AC27"/>
      <c r="AD27"/>
    </row>
    <row r="28" spans="1:30" s="49" customFormat="1" x14ac:dyDescent="0.25">
      <c r="A28" s="58" t="s">
        <v>60</v>
      </c>
      <c r="B28" s="59">
        <f>SUM(B25:B27)</f>
        <v>0</v>
      </c>
      <c r="C28" s="60">
        <f>B28/$B$50</f>
        <v>0</v>
      </c>
      <c r="E28" s="55"/>
      <c r="G28"/>
      <c r="H28" s="123"/>
      <c r="I28"/>
      <c r="J28"/>
      <c r="K28"/>
      <c r="M28" s="120"/>
      <c r="N28" s="122"/>
      <c r="O28" s="120"/>
      <c r="P28" s="120"/>
      <c r="Q28"/>
      <c r="S28" s="120"/>
      <c r="T28" s="122"/>
      <c r="U28" s="120"/>
      <c r="V28" s="120"/>
      <c r="W28"/>
      <c r="X28"/>
      <c r="Y28"/>
      <c r="Z28"/>
      <c r="AA28"/>
      <c r="AB28"/>
      <c r="AC28"/>
      <c r="AD28"/>
    </row>
    <row r="29" spans="1:30" s="49" customFormat="1" x14ac:dyDescent="0.25">
      <c r="A29" s="56" t="s">
        <v>61</v>
      </c>
      <c r="B29" s="61"/>
      <c r="C29" s="57"/>
      <c r="E29" s="55"/>
      <c r="G29"/>
      <c r="H29" s="123"/>
      <c r="I29"/>
      <c r="J29"/>
      <c r="K29"/>
      <c r="M29" s="120"/>
      <c r="N29" s="122"/>
      <c r="O29" s="120"/>
      <c r="P29" s="120"/>
      <c r="Q29"/>
      <c r="S29" s="120"/>
      <c r="T29" s="122"/>
      <c r="U29"/>
      <c r="V29"/>
      <c r="W29"/>
      <c r="X29"/>
      <c r="Y29"/>
      <c r="Z29"/>
      <c r="AA29"/>
      <c r="AB29"/>
      <c r="AC29"/>
      <c r="AD29"/>
    </row>
    <row r="30" spans="1:30" x14ac:dyDescent="0.25">
      <c r="A30" s="48" t="s">
        <v>62</v>
      </c>
      <c r="B30" s="49">
        <f>21.58+38.15+41.73</f>
        <v>101.46</v>
      </c>
      <c r="C30" s="57">
        <f>B30/$B$50</f>
        <v>3.732243701608845E-5</v>
      </c>
      <c r="G30"/>
      <c r="H30" s="123"/>
      <c r="I30"/>
      <c r="J30"/>
      <c r="K30"/>
      <c r="M30" s="120"/>
      <c r="N30" s="122"/>
      <c r="O30"/>
      <c r="P30"/>
      <c r="Q30"/>
      <c r="S30" s="120"/>
      <c r="T30" s="122"/>
      <c r="U30"/>
      <c r="V30"/>
      <c r="W30"/>
      <c r="X30"/>
      <c r="Y30"/>
      <c r="Z30"/>
      <c r="AA30"/>
      <c r="AB30"/>
      <c r="AC30"/>
      <c r="AD30"/>
    </row>
    <row r="31" spans="1:30" x14ac:dyDescent="0.25">
      <c r="A31" s="58" t="s">
        <v>70</v>
      </c>
      <c r="B31" s="59">
        <f>SUM(B30)</f>
        <v>101.46</v>
      </c>
      <c r="C31" s="60">
        <f>B31/$B$50</f>
        <v>3.732243701608845E-5</v>
      </c>
      <c r="G31"/>
      <c r="H31" s="123"/>
      <c r="I31"/>
      <c r="J31"/>
      <c r="K31"/>
      <c r="M31"/>
      <c r="N31" s="123"/>
      <c r="O31"/>
      <c r="P31"/>
      <c r="Q31"/>
      <c r="S31"/>
      <c r="T31" s="123"/>
      <c r="U31"/>
      <c r="V31"/>
      <c r="W31"/>
      <c r="X31"/>
      <c r="Y31"/>
      <c r="Z31"/>
      <c r="AA31"/>
      <c r="AB31"/>
      <c r="AC31"/>
      <c r="AD31"/>
    </row>
    <row r="32" spans="1:30" x14ac:dyDescent="0.25">
      <c r="A32" s="62" t="s">
        <v>76</v>
      </c>
      <c r="B32" s="63">
        <f>SUM(B28,B31)</f>
        <v>101.46</v>
      </c>
      <c r="C32" s="64">
        <f>B32/$B$50</f>
        <v>3.732243701608845E-5</v>
      </c>
      <c r="G32"/>
      <c r="H32" s="123"/>
      <c r="I32"/>
      <c r="J32"/>
      <c r="K32"/>
      <c r="M32" s="120"/>
      <c r="N32" s="122"/>
      <c r="O32" s="120"/>
      <c r="P32" s="120"/>
      <c r="Q32"/>
      <c r="S32"/>
      <c r="T32" s="123"/>
      <c r="U32"/>
      <c r="V32"/>
      <c r="W32"/>
      <c r="X32"/>
      <c r="Y32"/>
      <c r="Z32"/>
      <c r="AA32"/>
      <c r="AB32"/>
      <c r="AC32"/>
      <c r="AD32"/>
    </row>
    <row r="33" spans="1:30" x14ac:dyDescent="0.25">
      <c r="A33" s="56" t="s">
        <v>77</v>
      </c>
      <c r="B33" s="61"/>
      <c r="C33" s="57"/>
      <c r="G33"/>
      <c r="H33" s="123"/>
      <c r="I33"/>
      <c r="J33"/>
      <c r="K33"/>
      <c r="M33" s="120"/>
      <c r="N33" s="122"/>
      <c r="O33"/>
      <c r="P33"/>
      <c r="Q33"/>
      <c r="S33"/>
      <c r="T33" s="123"/>
      <c r="U33"/>
      <c r="V33"/>
      <c r="W33"/>
      <c r="X33"/>
      <c r="Y33"/>
      <c r="Z33"/>
      <c r="AA33"/>
      <c r="AB33"/>
      <c r="AC33"/>
      <c r="AD33"/>
    </row>
    <row r="34" spans="1:30" x14ac:dyDescent="0.25">
      <c r="A34" s="48" t="s">
        <v>62</v>
      </c>
      <c r="B34" s="61">
        <v>0</v>
      </c>
      <c r="C34" s="57">
        <f>B34/$B$50</f>
        <v>0</v>
      </c>
      <c r="G34" s="120"/>
      <c r="H34" s="122"/>
      <c r="I34" s="120"/>
      <c r="J34" s="120"/>
      <c r="K34"/>
      <c r="M34"/>
      <c r="N34" s="123"/>
      <c r="O34"/>
      <c r="P34"/>
      <c r="Q34"/>
      <c r="S34" s="120"/>
      <c r="T34" s="122"/>
      <c r="U34" s="120"/>
      <c r="V34" s="120"/>
      <c r="W34"/>
      <c r="X34"/>
      <c r="Y34"/>
      <c r="Z34"/>
      <c r="AA34"/>
      <c r="AB34"/>
      <c r="AC34"/>
      <c r="AD34"/>
    </row>
    <row r="35" spans="1:30" x14ac:dyDescent="0.25">
      <c r="A35" s="58" t="s">
        <v>78</v>
      </c>
      <c r="B35" s="59">
        <f>SUM(B34)</f>
        <v>0</v>
      </c>
      <c r="C35" s="60">
        <f>B35/$B$50</f>
        <v>0</v>
      </c>
      <c r="G35" s="120"/>
      <c r="H35" s="122"/>
      <c r="I35" s="120"/>
      <c r="J35" s="120"/>
      <c r="K35"/>
      <c r="M35"/>
      <c r="N35" s="123"/>
      <c r="O35"/>
      <c r="P35"/>
      <c r="Q35"/>
      <c r="S35" s="120"/>
      <c r="T35" s="122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56" t="s">
        <v>79</v>
      </c>
      <c r="B36" s="61"/>
      <c r="C36" s="57"/>
      <c r="G36" s="120"/>
      <c r="H36" s="122"/>
      <c r="I36"/>
      <c r="J36"/>
      <c r="K36"/>
      <c r="M36"/>
      <c r="N36" s="123"/>
      <c r="O36"/>
      <c r="P36"/>
      <c r="Q36"/>
      <c r="S36"/>
      <c r="T36" s="123"/>
      <c r="U36"/>
      <c r="V36"/>
      <c r="W36"/>
      <c r="X36"/>
      <c r="Y36"/>
      <c r="Z36"/>
      <c r="AA36"/>
      <c r="AB36"/>
      <c r="AC36"/>
      <c r="AD36"/>
    </row>
    <row r="37" spans="1:30" x14ac:dyDescent="0.25">
      <c r="A37" s="48" t="s">
        <v>80</v>
      </c>
      <c r="B37" s="61">
        <v>0</v>
      </c>
      <c r="C37" s="57">
        <f>B37/$B$50</f>
        <v>0</v>
      </c>
      <c r="G37" s="120"/>
      <c r="H37" s="122"/>
      <c r="I37"/>
      <c r="J37"/>
      <c r="K37"/>
      <c r="M37" s="120"/>
      <c r="N37" s="122"/>
      <c r="O37" s="120"/>
      <c r="P37" s="120"/>
      <c r="Q37"/>
      <c r="S37" s="120"/>
      <c r="T37" s="122"/>
      <c r="U37" s="120"/>
      <c r="V37" s="120"/>
      <c r="W37"/>
      <c r="X37"/>
      <c r="Y37"/>
      <c r="Z37"/>
      <c r="AA37"/>
      <c r="AB37"/>
      <c r="AC37"/>
      <c r="AD37"/>
    </row>
    <row r="38" spans="1:30" x14ac:dyDescent="0.25">
      <c r="A38" s="48" t="s">
        <v>81</v>
      </c>
      <c r="B38" s="61">
        <v>0</v>
      </c>
      <c r="C38" s="57">
        <f>B38/$B$50</f>
        <v>0</v>
      </c>
      <c r="G38"/>
      <c r="H38" s="123"/>
      <c r="I38"/>
      <c r="J38"/>
      <c r="K38"/>
      <c r="M38" s="120"/>
      <c r="N38" s="122"/>
      <c r="O38"/>
      <c r="P38"/>
      <c r="Q38"/>
      <c r="S38" s="120"/>
      <c r="T38" s="122"/>
      <c r="U38" s="120"/>
      <c r="V38" s="120"/>
      <c r="W38"/>
      <c r="X38"/>
      <c r="Y38"/>
      <c r="Z38"/>
      <c r="AA38"/>
      <c r="AB38"/>
      <c r="AC38"/>
      <c r="AD38"/>
    </row>
    <row r="39" spans="1:30" x14ac:dyDescent="0.25">
      <c r="A39" s="48" t="s">
        <v>75</v>
      </c>
      <c r="B39" s="61">
        <v>0</v>
      </c>
      <c r="C39" s="57">
        <f>B39/$B$50</f>
        <v>0</v>
      </c>
      <c r="G39"/>
      <c r="H39" s="123"/>
      <c r="I39"/>
      <c r="J39"/>
      <c r="K39"/>
      <c r="M39"/>
      <c r="N39" s="123"/>
      <c r="O39"/>
      <c r="P39"/>
      <c r="Q39"/>
      <c r="S39" s="120"/>
      <c r="T39" s="122"/>
      <c r="U39"/>
      <c r="V39"/>
      <c r="W39"/>
      <c r="X39"/>
      <c r="Y39"/>
      <c r="Z39"/>
      <c r="AA39"/>
      <c r="AB39"/>
      <c r="AC39"/>
      <c r="AD39"/>
    </row>
    <row r="40" spans="1:30" x14ac:dyDescent="0.25">
      <c r="A40" s="58" t="s">
        <v>82</v>
      </c>
      <c r="B40" s="59">
        <f>SUM(B37:B39)</f>
        <v>0</v>
      </c>
      <c r="C40" s="60">
        <f>B40/$B$50</f>
        <v>0</v>
      </c>
      <c r="G40"/>
      <c r="H40" s="123"/>
      <c r="I40"/>
      <c r="J40"/>
      <c r="K40"/>
      <c r="M40"/>
      <c r="N40" s="123"/>
      <c r="O40"/>
      <c r="P40"/>
      <c r="Q40"/>
      <c r="S40"/>
      <c r="T40" s="123"/>
      <c r="U40"/>
      <c r="V40"/>
      <c r="W40"/>
      <c r="X40"/>
      <c r="Y40"/>
      <c r="Z40"/>
      <c r="AA40"/>
      <c r="AB40"/>
      <c r="AC40"/>
      <c r="AD40"/>
    </row>
    <row r="41" spans="1:30" x14ac:dyDescent="0.25">
      <c r="A41" s="56" t="s">
        <v>83</v>
      </c>
      <c r="B41" s="61"/>
      <c r="C41" s="57"/>
      <c r="G41" s="120"/>
      <c r="H41" s="122"/>
      <c r="I41" s="120"/>
      <c r="J41" s="120"/>
      <c r="K41"/>
      <c r="M41" s="120"/>
      <c r="N41" s="122"/>
      <c r="O41" s="120"/>
      <c r="P41" s="120"/>
      <c r="Q41"/>
      <c r="S41" s="120"/>
      <c r="T41" s="122"/>
      <c r="U41" s="120"/>
      <c r="V41" s="120"/>
      <c r="W41"/>
      <c r="X41"/>
      <c r="Y41"/>
      <c r="Z41"/>
      <c r="AA41"/>
      <c r="AB41"/>
      <c r="AC41"/>
      <c r="AD41"/>
    </row>
    <row r="42" spans="1:30" x14ac:dyDescent="0.25">
      <c r="A42" s="48" t="s">
        <v>80</v>
      </c>
      <c r="B42" s="61">
        <v>0</v>
      </c>
      <c r="C42" s="57">
        <f>B42/$B$50</f>
        <v>0</v>
      </c>
      <c r="G42" s="120"/>
      <c r="H42" s="122"/>
      <c r="I42"/>
      <c r="J42"/>
      <c r="K42"/>
      <c r="M42" s="120"/>
      <c r="N42" s="122"/>
      <c r="O42"/>
      <c r="P42"/>
      <c r="Q42"/>
      <c r="S42" s="120"/>
      <c r="T42" s="122"/>
      <c r="U42"/>
      <c r="V42"/>
      <c r="W42"/>
      <c r="X42"/>
      <c r="Y42"/>
      <c r="Z42"/>
      <c r="AA42"/>
      <c r="AB42"/>
      <c r="AC42"/>
      <c r="AD42"/>
    </row>
    <row r="43" spans="1:30" x14ac:dyDescent="0.25">
      <c r="A43" s="48" t="s">
        <v>75</v>
      </c>
      <c r="B43" s="61">
        <v>0</v>
      </c>
      <c r="C43" s="57">
        <f>B43/$B$50</f>
        <v>0</v>
      </c>
      <c r="G43"/>
      <c r="H43" s="123"/>
      <c r="I43"/>
      <c r="J43"/>
      <c r="K43"/>
      <c r="M43"/>
      <c r="N43" s="123"/>
      <c r="O43"/>
      <c r="P43"/>
      <c r="Q43"/>
      <c r="S43"/>
      <c r="T43" s="123"/>
      <c r="U43"/>
      <c r="V43"/>
      <c r="W43"/>
      <c r="X43"/>
      <c r="Y43"/>
      <c r="Z43"/>
      <c r="AA43"/>
      <c r="AB43"/>
      <c r="AC43"/>
      <c r="AD43"/>
    </row>
    <row r="44" spans="1:30" x14ac:dyDescent="0.25">
      <c r="A44" s="58" t="s">
        <v>84</v>
      </c>
      <c r="B44" s="59">
        <f>SUM(B42:B43)</f>
        <v>0</v>
      </c>
      <c r="C44" s="60">
        <f>B44/$B$50</f>
        <v>0</v>
      </c>
      <c r="G44" s="120"/>
      <c r="H44" s="122"/>
      <c r="I44" s="120"/>
      <c r="J44" s="120"/>
      <c r="K44"/>
      <c r="M44"/>
      <c r="N44" s="123"/>
      <c r="O44"/>
      <c r="P44"/>
      <c r="Q44"/>
      <c r="S44"/>
      <c r="T44" s="123"/>
      <c r="U44"/>
      <c r="V44"/>
      <c r="W44"/>
      <c r="X44"/>
      <c r="Y44"/>
      <c r="Z44"/>
      <c r="AA44"/>
      <c r="AB44"/>
      <c r="AC44"/>
      <c r="AD44"/>
    </row>
    <row r="45" spans="1:30" x14ac:dyDescent="0.25">
      <c r="A45" s="56" t="s">
        <v>85</v>
      </c>
      <c r="B45" s="61"/>
      <c r="C45" s="57"/>
      <c r="G45" s="120"/>
      <c r="H45" s="122"/>
      <c r="I45" s="120"/>
      <c r="J45" s="120"/>
      <c r="K45"/>
      <c r="M45" s="120"/>
      <c r="N45" s="122"/>
      <c r="O45" s="120"/>
      <c r="P45" s="120"/>
      <c r="Q45"/>
      <c r="S45"/>
      <c r="T45" s="123"/>
      <c r="U45"/>
      <c r="V45"/>
      <c r="W45"/>
      <c r="X45"/>
      <c r="Y45"/>
      <c r="Z45"/>
      <c r="AA45"/>
      <c r="AB45"/>
      <c r="AC45"/>
      <c r="AD45"/>
    </row>
    <row r="46" spans="1:30" x14ac:dyDescent="0.25">
      <c r="A46" s="48" t="s">
        <v>80</v>
      </c>
      <c r="B46" s="61">
        <v>0</v>
      </c>
      <c r="C46" s="57">
        <f>B46/$B$50</f>
        <v>0</v>
      </c>
      <c r="G46" s="120"/>
      <c r="H46" s="122"/>
      <c r="I46"/>
      <c r="J46"/>
      <c r="K46"/>
      <c r="M46" s="120"/>
      <c r="N46" s="122"/>
      <c r="O46" s="120"/>
      <c r="P46" s="120"/>
      <c r="Q46"/>
      <c r="S46" s="120"/>
      <c r="T46" s="122"/>
      <c r="U46" s="120"/>
      <c r="V46" s="120"/>
      <c r="W46"/>
      <c r="X46"/>
      <c r="Y46"/>
      <c r="Z46"/>
      <c r="AA46"/>
      <c r="AB46"/>
      <c r="AC46"/>
      <c r="AD46"/>
    </row>
    <row r="47" spans="1:30" s="49" customFormat="1" x14ac:dyDescent="0.25">
      <c r="A47" s="48" t="s">
        <v>75</v>
      </c>
      <c r="B47" s="61">
        <v>0</v>
      </c>
      <c r="C47" s="57">
        <f>B47/$B$50</f>
        <v>0</v>
      </c>
      <c r="G47"/>
      <c r="H47" s="123"/>
      <c r="I47"/>
      <c r="J47"/>
      <c r="K47"/>
      <c r="M47" s="120"/>
      <c r="N47" s="122"/>
      <c r="O47" s="116"/>
      <c r="P47" s="120"/>
      <c r="Q47"/>
      <c r="S47" s="120"/>
      <c r="T47" s="122"/>
      <c r="U47"/>
      <c r="V47"/>
      <c r="W47"/>
      <c r="X47"/>
      <c r="Y47"/>
      <c r="Z47"/>
      <c r="AA47"/>
      <c r="AB47"/>
      <c r="AC47"/>
      <c r="AD47"/>
    </row>
    <row r="48" spans="1:30" s="49" customFormat="1" x14ac:dyDescent="0.25">
      <c r="A48" s="58" t="s">
        <v>86</v>
      </c>
      <c r="B48" s="59">
        <f>SUM(B46:B47)</f>
        <v>0</v>
      </c>
      <c r="C48" s="60">
        <f>B48/$B$50</f>
        <v>0</v>
      </c>
      <c r="G48" s="120"/>
      <c r="H48" s="122"/>
      <c r="I48" s="120"/>
      <c r="J48" s="120"/>
      <c r="K48"/>
      <c r="S48"/>
      <c r="T48" s="123"/>
      <c r="U48"/>
      <c r="V48"/>
      <c r="W48"/>
      <c r="X48"/>
      <c r="Y48"/>
      <c r="Z48"/>
      <c r="AA48"/>
      <c r="AB48"/>
      <c r="AC48"/>
      <c r="AD48"/>
    </row>
    <row r="49" spans="1:30" x14ac:dyDescent="0.25">
      <c r="A49" s="56" t="s">
        <v>87</v>
      </c>
      <c r="B49" s="65">
        <f>SUM(B22,B32,B35,B40,B44,B48)</f>
        <v>1140.5000000000002</v>
      </c>
      <c r="C49" s="66">
        <f>B49/$B$50</f>
        <v>4.1953715175289659E-4</v>
      </c>
      <c r="E49" s="76"/>
      <c r="G49" s="120"/>
      <c r="H49" s="122"/>
      <c r="I49"/>
      <c r="J49"/>
      <c r="K49"/>
      <c r="S49"/>
      <c r="T49" s="123"/>
      <c r="U49"/>
      <c r="V49"/>
      <c r="W49"/>
      <c r="X49"/>
      <c r="Y49"/>
      <c r="Z49"/>
      <c r="AA49"/>
      <c r="AB49"/>
      <c r="AC49"/>
      <c r="AD49"/>
    </row>
    <row r="50" spans="1:30" x14ac:dyDescent="0.25">
      <c r="A50" s="56" t="s">
        <v>30</v>
      </c>
      <c r="B50" s="33">
        <v>2718472</v>
      </c>
      <c r="C50" s="66">
        <f>B50/$B$50</f>
        <v>1</v>
      </c>
      <c r="G50"/>
      <c r="H50" s="123"/>
      <c r="I50"/>
      <c r="J50"/>
      <c r="K50"/>
      <c r="S50" s="120"/>
      <c r="T50" s="122"/>
      <c r="U50" s="120"/>
      <c r="V50" s="120"/>
      <c r="W50"/>
      <c r="X50"/>
      <c r="Y50"/>
      <c r="Z50"/>
      <c r="AA50"/>
      <c r="AB50"/>
      <c r="AC50"/>
      <c r="AD50"/>
    </row>
    <row r="51" spans="1:30" x14ac:dyDescent="0.25">
      <c r="A51" s="56" t="s">
        <v>88</v>
      </c>
      <c r="B51" s="67" t="s">
        <v>89</v>
      </c>
      <c r="G51"/>
      <c r="H51" s="123"/>
      <c r="I51"/>
      <c r="J51"/>
      <c r="K51"/>
      <c r="S51" s="120"/>
      <c r="T51" s="122"/>
      <c r="U51"/>
      <c r="V51"/>
      <c r="W51"/>
      <c r="X51"/>
      <c r="Y51"/>
      <c r="Z51"/>
      <c r="AA51"/>
      <c r="AB51"/>
      <c r="AC51"/>
      <c r="AD51"/>
    </row>
    <row r="52" spans="1:30" x14ac:dyDescent="0.25">
      <c r="B52" s="76"/>
      <c r="G52"/>
      <c r="H52" s="123"/>
      <c r="I52"/>
      <c r="J52"/>
      <c r="K52"/>
      <c r="S52"/>
      <c r="T52" s="123"/>
      <c r="U52"/>
      <c r="V52"/>
      <c r="W52"/>
      <c r="X52"/>
      <c r="Y52"/>
      <c r="Z52"/>
      <c r="AA52"/>
      <c r="AB52"/>
      <c r="AC52"/>
      <c r="AD52"/>
    </row>
    <row r="53" spans="1:30" x14ac:dyDescent="0.25">
      <c r="G53" s="120"/>
      <c r="H53" s="122"/>
      <c r="I53" s="120"/>
      <c r="J53" s="120"/>
      <c r="K53"/>
      <c r="S53"/>
      <c r="T53" s="123"/>
      <c r="U53"/>
      <c r="V53"/>
      <c r="W53"/>
      <c r="X53"/>
      <c r="Y53"/>
      <c r="Z53"/>
      <c r="AA53"/>
      <c r="AB53"/>
      <c r="AC53"/>
      <c r="AD53"/>
    </row>
    <row r="54" spans="1:30" x14ac:dyDescent="0.25">
      <c r="G54" s="120"/>
      <c r="H54" s="122"/>
      <c r="I54"/>
      <c r="J54"/>
      <c r="K54"/>
      <c r="S54" s="120"/>
      <c r="T54" s="122"/>
      <c r="U54" s="120"/>
      <c r="V54" s="120"/>
      <c r="W54"/>
      <c r="X54"/>
      <c r="Y54"/>
      <c r="Z54"/>
      <c r="AA54"/>
      <c r="AB54"/>
      <c r="AC54"/>
      <c r="AD54"/>
    </row>
    <row r="55" spans="1:30" x14ac:dyDescent="0.25">
      <c r="G55"/>
      <c r="H55" s="123"/>
      <c r="I55"/>
      <c r="J55"/>
      <c r="K55"/>
      <c r="S55" s="120"/>
      <c r="T55" s="122"/>
      <c r="U55" s="120"/>
      <c r="V55" s="120"/>
      <c r="W55"/>
      <c r="X55"/>
      <c r="Y55"/>
      <c r="Z55"/>
      <c r="AA55"/>
      <c r="AB55"/>
      <c r="AC55"/>
      <c r="AD55"/>
    </row>
    <row r="56" spans="1:30" x14ac:dyDescent="0.25">
      <c r="G56"/>
      <c r="H56" s="123"/>
      <c r="I56"/>
      <c r="J56"/>
      <c r="K56"/>
      <c r="S56" s="120"/>
      <c r="T56" s="122"/>
      <c r="U56" s="116"/>
      <c r="V56" s="120"/>
      <c r="W56"/>
      <c r="X56"/>
      <c r="Y56"/>
      <c r="Z56"/>
      <c r="AA56"/>
      <c r="AB56"/>
      <c r="AC56"/>
      <c r="AD56"/>
    </row>
    <row r="57" spans="1:30" x14ac:dyDescent="0.25">
      <c r="G57" s="120"/>
      <c r="H57" s="122"/>
      <c r="I57" s="120"/>
      <c r="J57" s="120"/>
      <c r="K57"/>
    </row>
    <row r="58" spans="1:30" x14ac:dyDescent="0.25">
      <c r="G58" s="120"/>
      <c r="H58" s="122"/>
      <c r="I58"/>
      <c r="J58"/>
      <c r="K58"/>
    </row>
    <row r="59" spans="1:30" x14ac:dyDescent="0.25">
      <c r="G59"/>
      <c r="H59" s="123"/>
      <c r="I59"/>
      <c r="J59"/>
      <c r="K59"/>
    </row>
    <row r="60" spans="1:30" x14ac:dyDescent="0.25">
      <c r="G60"/>
      <c r="H60" s="123"/>
      <c r="I60"/>
      <c r="J60"/>
      <c r="K60"/>
    </row>
    <row r="61" spans="1:30" x14ac:dyDescent="0.25">
      <c r="G61" s="120"/>
      <c r="H61" s="122"/>
      <c r="I61" s="120"/>
      <c r="J61" s="120"/>
      <c r="K61"/>
    </row>
    <row r="62" spans="1:30" x14ac:dyDescent="0.25">
      <c r="G62" s="120"/>
      <c r="H62" s="122"/>
      <c r="I62" s="120"/>
      <c r="J62" s="120"/>
      <c r="K62"/>
    </row>
    <row r="63" spans="1:30" x14ac:dyDescent="0.25">
      <c r="G63" s="120"/>
      <c r="H63" s="122"/>
      <c r="I63" s="116"/>
      <c r="J63" s="120"/>
      <c r="K63"/>
    </row>
    <row r="65" spans="14:14" x14ac:dyDescent="0.25">
      <c r="N65" s="127"/>
    </row>
    <row r="68" spans="14:14" x14ac:dyDescent="0.25">
      <c r="N68" s="127"/>
    </row>
  </sheetData>
  <mergeCells count="4">
    <mergeCell ref="A1:G1"/>
    <mergeCell ref="G4:K4"/>
    <mergeCell ref="S4:AD4"/>
    <mergeCell ref="M4:Q4"/>
  </mergeCells>
  <dataValidations count="1">
    <dataValidation type="decimal" allowBlank="1" showInputMessage="1" showErrorMessage="1" errorTitle="חייב להיות מספר" error="חייב להיות מספר" sqref="B50" xr:uid="{00000000-0002-0000-0500-000000000000}">
      <formula1>-100000000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N41"/>
  <sheetViews>
    <sheetView rightToLeft="1" zoomScale="85" zoomScaleNormal="85" workbookViewId="0">
      <selection activeCell="A2" sqref="A2"/>
    </sheetView>
  </sheetViews>
  <sheetFormatPr defaultRowHeight="15" x14ac:dyDescent="0.25"/>
  <cols>
    <col min="1" max="1" width="55.42578125" style="55" bestFit="1" customWidth="1"/>
    <col min="2" max="2" width="13.5703125" style="55" bestFit="1" customWidth="1"/>
    <col min="3" max="3" width="12" style="55" bestFit="1" customWidth="1"/>
    <col min="4" max="11" width="9" style="55"/>
    <col min="12" max="12" width="62.140625" style="55" hidden="1" customWidth="1"/>
    <col min="13" max="18" width="0" style="55" hidden="1" customWidth="1"/>
    <col min="19" max="254" width="9" style="55"/>
    <col min="255" max="255" width="10.7109375" style="55" bestFit="1" customWidth="1"/>
    <col min="256" max="256" width="9" style="55" bestFit="1" customWidth="1"/>
    <col min="257" max="257" width="55.42578125" style="55" bestFit="1" customWidth="1"/>
    <col min="258" max="258" width="10" style="55" bestFit="1" customWidth="1"/>
    <col min="259" max="259" width="11.85546875" style="55" bestFit="1" customWidth="1"/>
    <col min="260" max="510" width="9" style="55"/>
    <col min="511" max="511" width="10.7109375" style="55" bestFit="1" customWidth="1"/>
    <col min="512" max="512" width="9" style="55" bestFit="1" customWidth="1"/>
    <col min="513" max="513" width="55.42578125" style="55" bestFit="1" customWidth="1"/>
    <col min="514" max="514" width="10" style="55" bestFit="1" customWidth="1"/>
    <col min="515" max="515" width="11.85546875" style="55" bestFit="1" customWidth="1"/>
    <col min="516" max="766" width="9" style="55"/>
    <col min="767" max="767" width="10.7109375" style="55" bestFit="1" customWidth="1"/>
    <col min="768" max="768" width="9" style="55" bestFit="1" customWidth="1"/>
    <col min="769" max="769" width="55.42578125" style="55" bestFit="1" customWidth="1"/>
    <col min="770" max="770" width="10" style="55" bestFit="1" customWidth="1"/>
    <col min="771" max="771" width="11.85546875" style="55" bestFit="1" customWidth="1"/>
    <col min="772" max="1022" width="9" style="55"/>
    <col min="1023" max="1023" width="10.7109375" style="55" bestFit="1" customWidth="1"/>
    <col min="1024" max="1024" width="9" style="55" bestFit="1" customWidth="1"/>
    <col min="1025" max="1025" width="55.42578125" style="55" bestFit="1" customWidth="1"/>
    <col min="1026" max="1026" width="10" style="55" bestFit="1" customWidth="1"/>
    <col min="1027" max="1027" width="11.85546875" style="55" bestFit="1" customWidth="1"/>
    <col min="1028" max="1278" width="9" style="55"/>
    <col min="1279" max="1279" width="10.7109375" style="55" bestFit="1" customWidth="1"/>
    <col min="1280" max="1280" width="9" style="55" bestFit="1" customWidth="1"/>
    <col min="1281" max="1281" width="55.42578125" style="55" bestFit="1" customWidth="1"/>
    <col min="1282" max="1282" width="10" style="55" bestFit="1" customWidth="1"/>
    <col min="1283" max="1283" width="11.85546875" style="55" bestFit="1" customWidth="1"/>
    <col min="1284" max="1534" width="9" style="55"/>
    <col min="1535" max="1535" width="10.7109375" style="55" bestFit="1" customWidth="1"/>
    <col min="1536" max="1536" width="9" style="55" bestFit="1" customWidth="1"/>
    <col min="1537" max="1537" width="55.42578125" style="55" bestFit="1" customWidth="1"/>
    <col min="1538" max="1538" width="10" style="55" bestFit="1" customWidth="1"/>
    <col min="1539" max="1539" width="11.85546875" style="55" bestFit="1" customWidth="1"/>
    <col min="1540" max="1790" width="9" style="55"/>
    <col min="1791" max="1791" width="10.7109375" style="55" bestFit="1" customWidth="1"/>
    <col min="1792" max="1792" width="9" style="55" bestFit="1" customWidth="1"/>
    <col min="1793" max="1793" width="55.42578125" style="55" bestFit="1" customWidth="1"/>
    <col min="1794" max="1794" width="10" style="55" bestFit="1" customWidth="1"/>
    <col min="1795" max="1795" width="11.85546875" style="55" bestFit="1" customWidth="1"/>
    <col min="1796" max="2046" width="9" style="55"/>
    <col min="2047" max="2047" width="10.7109375" style="55" bestFit="1" customWidth="1"/>
    <col min="2048" max="2048" width="9" style="55" bestFit="1" customWidth="1"/>
    <col min="2049" max="2049" width="55.42578125" style="55" bestFit="1" customWidth="1"/>
    <col min="2050" max="2050" width="10" style="55" bestFit="1" customWidth="1"/>
    <col min="2051" max="2051" width="11.85546875" style="55" bestFit="1" customWidth="1"/>
    <col min="2052" max="2302" width="9" style="55"/>
    <col min="2303" max="2303" width="10.7109375" style="55" bestFit="1" customWidth="1"/>
    <col min="2304" max="2304" width="9" style="55" bestFit="1" customWidth="1"/>
    <col min="2305" max="2305" width="55.42578125" style="55" bestFit="1" customWidth="1"/>
    <col min="2306" max="2306" width="10" style="55" bestFit="1" customWidth="1"/>
    <col min="2307" max="2307" width="11.85546875" style="55" bestFit="1" customWidth="1"/>
    <col min="2308" max="2558" width="9" style="55"/>
    <col min="2559" max="2559" width="10.7109375" style="55" bestFit="1" customWidth="1"/>
    <col min="2560" max="2560" width="9" style="55" bestFit="1" customWidth="1"/>
    <col min="2561" max="2561" width="55.42578125" style="55" bestFit="1" customWidth="1"/>
    <col min="2562" max="2562" width="10" style="55" bestFit="1" customWidth="1"/>
    <col min="2563" max="2563" width="11.85546875" style="55" bestFit="1" customWidth="1"/>
    <col min="2564" max="2814" width="9" style="55"/>
    <col min="2815" max="2815" width="10.7109375" style="55" bestFit="1" customWidth="1"/>
    <col min="2816" max="2816" width="9" style="55" bestFit="1" customWidth="1"/>
    <col min="2817" max="2817" width="55.42578125" style="55" bestFit="1" customWidth="1"/>
    <col min="2818" max="2818" width="10" style="55" bestFit="1" customWidth="1"/>
    <col min="2819" max="2819" width="11.85546875" style="55" bestFit="1" customWidth="1"/>
    <col min="2820" max="3070" width="9" style="55"/>
    <col min="3071" max="3071" width="10.7109375" style="55" bestFit="1" customWidth="1"/>
    <col min="3072" max="3072" width="9" style="55" bestFit="1" customWidth="1"/>
    <col min="3073" max="3073" width="55.42578125" style="55" bestFit="1" customWidth="1"/>
    <col min="3074" max="3074" width="10" style="55" bestFit="1" customWidth="1"/>
    <col min="3075" max="3075" width="11.85546875" style="55" bestFit="1" customWidth="1"/>
    <col min="3076" max="3326" width="9" style="55"/>
    <col min="3327" max="3327" width="10.7109375" style="55" bestFit="1" customWidth="1"/>
    <col min="3328" max="3328" width="9" style="55" bestFit="1" customWidth="1"/>
    <col min="3329" max="3329" width="55.42578125" style="55" bestFit="1" customWidth="1"/>
    <col min="3330" max="3330" width="10" style="55" bestFit="1" customWidth="1"/>
    <col min="3331" max="3331" width="11.85546875" style="55" bestFit="1" customWidth="1"/>
    <col min="3332" max="3582" width="9" style="55"/>
    <col min="3583" max="3583" width="10.7109375" style="55" bestFit="1" customWidth="1"/>
    <col min="3584" max="3584" width="9" style="55" bestFit="1" customWidth="1"/>
    <col min="3585" max="3585" width="55.42578125" style="55" bestFit="1" customWidth="1"/>
    <col min="3586" max="3586" width="10" style="55" bestFit="1" customWidth="1"/>
    <col min="3587" max="3587" width="11.85546875" style="55" bestFit="1" customWidth="1"/>
    <col min="3588" max="3838" width="9" style="55"/>
    <col min="3839" max="3839" width="10.7109375" style="55" bestFit="1" customWidth="1"/>
    <col min="3840" max="3840" width="9" style="55" bestFit="1" customWidth="1"/>
    <col min="3841" max="3841" width="55.42578125" style="55" bestFit="1" customWidth="1"/>
    <col min="3842" max="3842" width="10" style="55" bestFit="1" customWidth="1"/>
    <col min="3843" max="3843" width="11.85546875" style="55" bestFit="1" customWidth="1"/>
    <col min="3844" max="4094" width="9" style="55"/>
    <col min="4095" max="4095" width="10.7109375" style="55" bestFit="1" customWidth="1"/>
    <col min="4096" max="4096" width="9" style="55" bestFit="1" customWidth="1"/>
    <col min="4097" max="4097" width="55.42578125" style="55" bestFit="1" customWidth="1"/>
    <col min="4098" max="4098" width="10" style="55" bestFit="1" customWidth="1"/>
    <col min="4099" max="4099" width="11.85546875" style="55" bestFit="1" customWidth="1"/>
    <col min="4100" max="4350" width="9" style="55"/>
    <col min="4351" max="4351" width="10.7109375" style="55" bestFit="1" customWidth="1"/>
    <col min="4352" max="4352" width="9" style="55" bestFit="1" customWidth="1"/>
    <col min="4353" max="4353" width="55.42578125" style="55" bestFit="1" customWidth="1"/>
    <col min="4354" max="4354" width="10" style="55" bestFit="1" customWidth="1"/>
    <col min="4355" max="4355" width="11.85546875" style="55" bestFit="1" customWidth="1"/>
    <col min="4356" max="4606" width="9" style="55"/>
    <col min="4607" max="4607" width="10.7109375" style="55" bestFit="1" customWidth="1"/>
    <col min="4608" max="4608" width="9" style="55" bestFit="1" customWidth="1"/>
    <col min="4609" max="4609" width="55.42578125" style="55" bestFit="1" customWidth="1"/>
    <col min="4610" max="4610" width="10" style="55" bestFit="1" customWidth="1"/>
    <col min="4611" max="4611" width="11.85546875" style="55" bestFit="1" customWidth="1"/>
    <col min="4612" max="4862" width="9" style="55"/>
    <col min="4863" max="4863" width="10.7109375" style="55" bestFit="1" customWidth="1"/>
    <col min="4864" max="4864" width="9" style="55" bestFit="1" customWidth="1"/>
    <col min="4865" max="4865" width="55.42578125" style="55" bestFit="1" customWidth="1"/>
    <col min="4866" max="4866" width="10" style="55" bestFit="1" customWidth="1"/>
    <col min="4867" max="4867" width="11.85546875" style="55" bestFit="1" customWidth="1"/>
    <col min="4868" max="5118" width="9" style="55"/>
    <col min="5119" max="5119" width="10.7109375" style="55" bestFit="1" customWidth="1"/>
    <col min="5120" max="5120" width="9" style="55" bestFit="1" customWidth="1"/>
    <col min="5121" max="5121" width="55.42578125" style="55" bestFit="1" customWidth="1"/>
    <col min="5122" max="5122" width="10" style="55" bestFit="1" customWidth="1"/>
    <col min="5123" max="5123" width="11.85546875" style="55" bestFit="1" customWidth="1"/>
    <col min="5124" max="5374" width="9" style="55"/>
    <col min="5375" max="5375" width="10.7109375" style="55" bestFit="1" customWidth="1"/>
    <col min="5376" max="5376" width="9" style="55" bestFit="1" customWidth="1"/>
    <col min="5377" max="5377" width="55.42578125" style="55" bestFit="1" customWidth="1"/>
    <col min="5378" max="5378" width="10" style="55" bestFit="1" customWidth="1"/>
    <col min="5379" max="5379" width="11.85546875" style="55" bestFit="1" customWidth="1"/>
    <col min="5380" max="5630" width="9" style="55"/>
    <col min="5631" max="5631" width="10.7109375" style="55" bestFit="1" customWidth="1"/>
    <col min="5632" max="5632" width="9" style="55" bestFit="1" customWidth="1"/>
    <col min="5633" max="5633" width="55.42578125" style="55" bestFit="1" customWidth="1"/>
    <col min="5634" max="5634" width="10" style="55" bestFit="1" customWidth="1"/>
    <col min="5635" max="5635" width="11.85546875" style="55" bestFit="1" customWidth="1"/>
    <col min="5636" max="5886" width="9" style="55"/>
    <col min="5887" max="5887" width="10.7109375" style="55" bestFit="1" customWidth="1"/>
    <col min="5888" max="5888" width="9" style="55" bestFit="1" customWidth="1"/>
    <col min="5889" max="5889" width="55.42578125" style="55" bestFit="1" customWidth="1"/>
    <col min="5890" max="5890" width="10" style="55" bestFit="1" customWidth="1"/>
    <col min="5891" max="5891" width="11.85546875" style="55" bestFit="1" customWidth="1"/>
    <col min="5892" max="6142" width="9" style="55"/>
    <col min="6143" max="6143" width="10.7109375" style="55" bestFit="1" customWidth="1"/>
    <col min="6144" max="6144" width="9" style="55" bestFit="1" customWidth="1"/>
    <col min="6145" max="6145" width="55.42578125" style="55" bestFit="1" customWidth="1"/>
    <col min="6146" max="6146" width="10" style="55" bestFit="1" customWidth="1"/>
    <col min="6147" max="6147" width="11.85546875" style="55" bestFit="1" customWidth="1"/>
    <col min="6148" max="6398" width="9" style="55"/>
    <col min="6399" max="6399" width="10.7109375" style="55" bestFit="1" customWidth="1"/>
    <col min="6400" max="6400" width="9" style="55" bestFit="1" customWidth="1"/>
    <col min="6401" max="6401" width="55.42578125" style="55" bestFit="1" customWidth="1"/>
    <col min="6402" max="6402" width="10" style="55" bestFit="1" customWidth="1"/>
    <col min="6403" max="6403" width="11.85546875" style="55" bestFit="1" customWidth="1"/>
    <col min="6404" max="6654" width="9" style="55"/>
    <col min="6655" max="6655" width="10.7109375" style="55" bestFit="1" customWidth="1"/>
    <col min="6656" max="6656" width="9" style="55" bestFit="1" customWidth="1"/>
    <col min="6657" max="6657" width="55.42578125" style="55" bestFit="1" customWidth="1"/>
    <col min="6658" max="6658" width="10" style="55" bestFit="1" customWidth="1"/>
    <col min="6659" max="6659" width="11.85546875" style="55" bestFit="1" customWidth="1"/>
    <col min="6660" max="6910" width="9" style="55"/>
    <col min="6911" max="6911" width="10.7109375" style="55" bestFit="1" customWidth="1"/>
    <col min="6912" max="6912" width="9" style="55" bestFit="1" customWidth="1"/>
    <col min="6913" max="6913" width="55.42578125" style="55" bestFit="1" customWidth="1"/>
    <col min="6914" max="6914" width="10" style="55" bestFit="1" customWidth="1"/>
    <col min="6915" max="6915" width="11.85546875" style="55" bestFit="1" customWidth="1"/>
    <col min="6916" max="7166" width="9" style="55"/>
    <col min="7167" max="7167" width="10.7109375" style="55" bestFit="1" customWidth="1"/>
    <col min="7168" max="7168" width="9" style="55" bestFit="1" customWidth="1"/>
    <col min="7169" max="7169" width="55.42578125" style="55" bestFit="1" customWidth="1"/>
    <col min="7170" max="7170" width="10" style="55" bestFit="1" customWidth="1"/>
    <col min="7171" max="7171" width="11.85546875" style="55" bestFit="1" customWidth="1"/>
    <col min="7172" max="7422" width="9" style="55"/>
    <col min="7423" max="7423" width="10.7109375" style="55" bestFit="1" customWidth="1"/>
    <col min="7424" max="7424" width="9" style="55" bestFit="1" customWidth="1"/>
    <col min="7425" max="7425" width="55.42578125" style="55" bestFit="1" customWidth="1"/>
    <col min="7426" max="7426" width="10" style="55" bestFit="1" customWidth="1"/>
    <col min="7427" max="7427" width="11.85546875" style="55" bestFit="1" customWidth="1"/>
    <col min="7428" max="7678" width="9" style="55"/>
    <col min="7679" max="7679" width="10.7109375" style="55" bestFit="1" customWidth="1"/>
    <col min="7680" max="7680" width="9" style="55" bestFit="1" customWidth="1"/>
    <col min="7681" max="7681" width="55.42578125" style="55" bestFit="1" customWidth="1"/>
    <col min="7682" max="7682" width="10" style="55" bestFit="1" customWidth="1"/>
    <col min="7683" max="7683" width="11.85546875" style="55" bestFit="1" customWidth="1"/>
    <col min="7684" max="7934" width="9" style="55"/>
    <col min="7935" max="7935" width="10.7109375" style="55" bestFit="1" customWidth="1"/>
    <col min="7936" max="7936" width="9" style="55" bestFit="1" customWidth="1"/>
    <col min="7937" max="7937" width="55.42578125" style="55" bestFit="1" customWidth="1"/>
    <col min="7938" max="7938" width="10" style="55" bestFit="1" customWidth="1"/>
    <col min="7939" max="7939" width="11.85546875" style="55" bestFit="1" customWidth="1"/>
    <col min="7940" max="8190" width="9" style="55"/>
    <col min="8191" max="8191" width="10.7109375" style="55" bestFit="1" customWidth="1"/>
    <col min="8192" max="8192" width="9" style="55" bestFit="1" customWidth="1"/>
    <col min="8193" max="8193" width="55.42578125" style="55" bestFit="1" customWidth="1"/>
    <col min="8194" max="8194" width="10" style="55" bestFit="1" customWidth="1"/>
    <col min="8195" max="8195" width="11.85546875" style="55" bestFit="1" customWidth="1"/>
    <col min="8196" max="8446" width="9" style="55"/>
    <col min="8447" max="8447" width="10.7109375" style="55" bestFit="1" customWidth="1"/>
    <col min="8448" max="8448" width="9" style="55" bestFit="1" customWidth="1"/>
    <col min="8449" max="8449" width="55.42578125" style="55" bestFit="1" customWidth="1"/>
    <col min="8450" max="8450" width="10" style="55" bestFit="1" customWidth="1"/>
    <col min="8451" max="8451" width="11.85546875" style="55" bestFit="1" customWidth="1"/>
    <col min="8452" max="8702" width="9" style="55"/>
    <col min="8703" max="8703" width="10.7109375" style="55" bestFit="1" customWidth="1"/>
    <col min="8704" max="8704" width="9" style="55" bestFit="1" customWidth="1"/>
    <col min="8705" max="8705" width="55.42578125" style="55" bestFit="1" customWidth="1"/>
    <col min="8706" max="8706" width="10" style="55" bestFit="1" customWidth="1"/>
    <col min="8707" max="8707" width="11.85546875" style="55" bestFit="1" customWidth="1"/>
    <col min="8708" max="8958" width="9" style="55"/>
    <col min="8959" max="8959" width="10.7109375" style="55" bestFit="1" customWidth="1"/>
    <col min="8960" max="8960" width="9" style="55" bestFit="1" customWidth="1"/>
    <col min="8961" max="8961" width="55.42578125" style="55" bestFit="1" customWidth="1"/>
    <col min="8962" max="8962" width="10" style="55" bestFit="1" customWidth="1"/>
    <col min="8963" max="8963" width="11.85546875" style="55" bestFit="1" customWidth="1"/>
    <col min="8964" max="9214" width="9" style="55"/>
    <col min="9215" max="9215" width="10.7109375" style="55" bestFit="1" customWidth="1"/>
    <col min="9216" max="9216" width="9" style="55" bestFit="1" customWidth="1"/>
    <col min="9217" max="9217" width="55.42578125" style="55" bestFit="1" customWidth="1"/>
    <col min="9218" max="9218" width="10" style="55" bestFit="1" customWidth="1"/>
    <col min="9219" max="9219" width="11.85546875" style="55" bestFit="1" customWidth="1"/>
    <col min="9220" max="9470" width="9" style="55"/>
    <col min="9471" max="9471" width="10.7109375" style="55" bestFit="1" customWidth="1"/>
    <col min="9472" max="9472" width="9" style="55" bestFit="1" customWidth="1"/>
    <col min="9473" max="9473" width="55.42578125" style="55" bestFit="1" customWidth="1"/>
    <col min="9474" max="9474" width="10" style="55" bestFit="1" customWidth="1"/>
    <col min="9475" max="9475" width="11.85546875" style="55" bestFit="1" customWidth="1"/>
    <col min="9476" max="9726" width="9" style="55"/>
    <col min="9727" max="9727" width="10.7109375" style="55" bestFit="1" customWidth="1"/>
    <col min="9728" max="9728" width="9" style="55" bestFit="1" customWidth="1"/>
    <col min="9729" max="9729" width="55.42578125" style="55" bestFit="1" customWidth="1"/>
    <col min="9730" max="9730" width="10" style="55" bestFit="1" customWidth="1"/>
    <col min="9731" max="9731" width="11.85546875" style="55" bestFit="1" customWidth="1"/>
    <col min="9732" max="9982" width="9" style="55"/>
    <col min="9983" max="9983" width="10.7109375" style="55" bestFit="1" customWidth="1"/>
    <col min="9984" max="9984" width="9" style="55" bestFit="1" customWidth="1"/>
    <col min="9985" max="9985" width="55.42578125" style="55" bestFit="1" customWidth="1"/>
    <col min="9986" max="9986" width="10" style="55" bestFit="1" customWidth="1"/>
    <col min="9987" max="9987" width="11.85546875" style="55" bestFit="1" customWidth="1"/>
    <col min="9988" max="10238" width="9" style="55"/>
    <col min="10239" max="10239" width="10.7109375" style="55" bestFit="1" customWidth="1"/>
    <col min="10240" max="10240" width="9" style="55" bestFit="1" customWidth="1"/>
    <col min="10241" max="10241" width="55.42578125" style="55" bestFit="1" customWidth="1"/>
    <col min="10242" max="10242" width="10" style="55" bestFit="1" customWidth="1"/>
    <col min="10243" max="10243" width="11.85546875" style="55" bestFit="1" customWidth="1"/>
    <col min="10244" max="10494" width="9" style="55"/>
    <col min="10495" max="10495" width="10.7109375" style="55" bestFit="1" customWidth="1"/>
    <col min="10496" max="10496" width="9" style="55" bestFit="1" customWidth="1"/>
    <col min="10497" max="10497" width="55.42578125" style="55" bestFit="1" customWidth="1"/>
    <col min="10498" max="10498" width="10" style="55" bestFit="1" customWidth="1"/>
    <col min="10499" max="10499" width="11.85546875" style="55" bestFit="1" customWidth="1"/>
    <col min="10500" max="10750" width="9" style="55"/>
    <col min="10751" max="10751" width="10.7109375" style="55" bestFit="1" customWidth="1"/>
    <col min="10752" max="10752" width="9" style="55" bestFit="1" customWidth="1"/>
    <col min="10753" max="10753" width="55.42578125" style="55" bestFit="1" customWidth="1"/>
    <col min="10754" max="10754" width="10" style="55" bestFit="1" customWidth="1"/>
    <col min="10755" max="10755" width="11.85546875" style="55" bestFit="1" customWidth="1"/>
    <col min="10756" max="11006" width="9" style="55"/>
    <col min="11007" max="11007" width="10.7109375" style="55" bestFit="1" customWidth="1"/>
    <col min="11008" max="11008" width="9" style="55" bestFit="1" customWidth="1"/>
    <col min="11009" max="11009" width="55.42578125" style="55" bestFit="1" customWidth="1"/>
    <col min="11010" max="11010" width="10" style="55" bestFit="1" customWidth="1"/>
    <col min="11011" max="11011" width="11.85546875" style="55" bestFit="1" customWidth="1"/>
    <col min="11012" max="11262" width="9" style="55"/>
    <col min="11263" max="11263" width="10.7109375" style="55" bestFit="1" customWidth="1"/>
    <col min="11264" max="11264" width="9" style="55" bestFit="1" customWidth="1"/>
    <col min="11265" max="11265" width="55.42578125" style="55" bestFit="1" customWidth="1"/>
    <col min="11266" max="11266" width="10" style="55" bestFit="1" customWidth="1"/>
    <col min="11267" max="11267" width="11.85546875" style="55" bestFit="1" customWidth="1"/>
    <col min="11268" max="11518" width="9" style="55"/>
    <col min="11519" max="11519" width="10.7109375" style="55" bestFit="1" customWidth="1"/>
    <col min="11520" max="11520" width="9" style="55" bestFit="1" customWidth="1"/>
    <col min="11521" max="11521" width="55.42578125" style="55" bestFit="1" customWidth="1"/>
    <col min="11522" max="11522" width="10" style="55" bestFit="1" customWidth="1"/>
    <col min="11523" max="11523" width="11.85546875" style="55" bestFit="1" customWidth="1"/>
    <col min="11524" max="11774" width="9" style="55"/>
    <col min="11775" max="11775" width="10.7109375" style="55" bestFit="1" customWidth="1"/>
    <col min="11776" max="11776" width="9" style="55" bestFit="1" customWidth="1"/>
    <col min="11777" max="11777" width="55.42578125" style="55" bestFit="1" customWidth="1"/>
    <col min="11778" max="11778" width="10" style="55" bestFit="1" customWidth="1"/>
    <col min="11779" max="11779" width="11.85546875" style="55" bestFit="1" customWidth="1"/>
    <col min="11780" max="12030" width="9" style="55"/>
    <col min="12031" max="12031" width="10.7109375" style="55" bestFit="1" customWidth="1"/>
    <col min="12032" max="12032" width="9" style="55" bestFit="1" customWidth="1"/>
    <col min="12033" max="12033" width="55.42578125" style="55" bestFit="1" customWidth="1"/>
    <col min="12034" max="12034" width="10" style="55" bestFit="1" customWidth="1"/>
    <col min="12035" max="12035" width="11.85546875" style="55" bestFit="1" customWidth="1"/>
    <col min="12036" max="12286" width="9" style="55"/>
    <col min="12287" max="12287" width="10.7109375" style="55" bestFit="1" customWidth="1"/>
    <col min="12288" max="12288" width="9" style="55" bestFit="1" customWidth="1"/>
    <col min="12289" max="12289" width="55.42578125" style="55" bestFit="1" customWidth="1"/>
    <col min="12290" max="12290" width="10" style="55" bestFit="1" customWidth="1"/>
    <col min="12291" max="12291" width="11.85546875" style="55" bestFit="1" customWidth="1"/>
    <col min="12292" max="12542" width="9" style="55"/>
    <col min="12543" max="12543" width="10.7109375" style="55" bestFit="1" customWidth="1"/>
    <col min="12544" max="12544" width="9" style="55" bestFit="1" customWidth="1"/>
    <col min="12545" max="12545" width="55.42578125" style="55" bestFit="1" customWidth="1"/>
    <col min="12546" max="12546" width="10" style="55" bestFit="1" customWidth="1"/>
    <col min="12547" max="12547" width="11.85546875" style="55" bestFit="1" customWidth="1"/>
    <col min="12548" max="12798" width="9" style="55"/>
    <col min="12799" max="12799" width="10.7109375" style="55" bestFit="1" customWidth="1"/>
    <col min="12800" max="12800" width="9" style="55" bestFit="1" customWidth="1"/>
    <col min="12801" max="12801" width="55.42578125" style="55" bestFit="1" customWidth="1"/>
    <col min="12802" max="12802" width="10" style="55" bestFit="1" customWidth="1"/>
    <col min="12803" max="12803" width="11.85546875" style="55" bestFit="1" customWidth="1"/>
    <col min="12804" max="13054" width="9" style="55"/>
    <col min="13055" max="13055" width="10.7109375" style="55" bestFit="1" customWidth="1"/>
    <col min="13056" max="13056" width="9" style="55" bestFit="1" customWidth="1"/>
    <col min="13057" max="13057" width="55.42578125" style="55" bestFit="1" customWidth="1"/>
    <col min="13058" max="13058" width="10" style="55" bestFit="1" customWidth="1"/>
    <col min="13059" max="13059" width="11.85546875" style="55" bestFit="1" customWidth="1"/>
    <col min="13060" max="13310" width="9" style="55"/>
    <col min="13311" max="13311" width="10.7109375" style="55" bestFit="1" customWidth="1"/>
    <col min="13312" max="13312" width="9" style="55" bestFit="1" customWidth="1"/>
    <col min="13313" max="13313" width="55.42578125" style="55" bestFit="1" customWidth="1"/>
    <col min="13314" max="13314" width="10" style="55" bestFit="1" customWidth="1"/>
    <col min="13315" max="13315" width="11.85546875" style="55" bestFit="1" customWidth="1"/>
    <col min="13316" max="13566" width="9" style="55"/>
    <col min="13567" max="13567" width="10.7109375" style="55" bestFit="1" customWidth="1"/>
    <col min="13568" max="13568" width="9" style="55" bestFit="1" customWidth="1"/>
    <col min="13569" max="13569" width="55.42578125" style="55" bestFit="1" customWidth="1"/>
    <col min="13570" max="13570" width="10" style="55" bestFit="1" customWidth="1"/>
    <col min="13571" max="13571" width="11.85546875" style="55" bestFit="1" customWidth="1"/>
    <col min="13572" max="13822" width="9" style="55"/>
    <col min="13823" max="13823" width="10.7109375" style="55" bestFit="1" customWidth="1"/>
    <col min="13824" max="13824" width="9" style="55" bestFit="1" customWidth="1"/>
    <col min="13825" max="13825" width="55.42578125" style="55" bestFit="1" customWidth="1"/>
    <col min="13826" max="13826" width="10" style="55" bestFit="1" customWidth="1"/>
    <col min="13827" max="13827" width="11.85546875" style="55" bestFit="1" customWidth="1"/>
    <col min="13828" max="14078" width="9" style="55"/>
    <col min="14079" max="14079" width="10.7109375" style="55" bestFit="1" customWidth="1"/>
    <col min="14080" max="14080" width="9" style="55" bestFit="1" customWidth="1"/>
    <col min="14081" max="14081" width="55.42578125" style="55" bestFit="1" customWidth="1"/>
    <col min="14082" max="14082" width="10" style="55" bestFit="1" customWidth="1"/>
    <col min="14083" max="14083" width="11.85546875" style="55" bestFit="1" customWidth="1"/>
    <col min="14084" max="14334" width="9" style="55"/>
    <col min="14335" max="14335" width="10.7109375" style="55" bestFit="1" customWidth="1"/>
    <col min="14336" max="14336" width="9" style="55" bestFit="1" customWidth="1"/>
    <col min="14337" max="14337" width="55.42578125" style="55" bestFit="1" customWidth="1"/>
    <col min="14338" max="14338" width="10" style="55" bestFit="1" customWidth="1"/>
    <col min="14339" max="14339" width="11.85546875" style="55" bestFit="1" customWidth="1"/>
    <col min="14340" max="14590" width="9" style="55"/>
    <col min="14591" max="14591" width="10.7109375" style="55" bestFit="1" customWidth="1"/>
    <col min="14592" max="14592" width="9" style="55" bestFit="1" customWidth="1"/>
    <col min="14593" max="14593" width="55.42578125" style="55" bestFit="1" customWidth="1"/>
    <col min="14594" max="14594" width="10" style="55" bestFit="1" customWidth="1"/>
    <col min="14595" max="14595" width="11.85546875" style="55" bestFit="1" customWidth="1"/>
    <col min="14596" max="14846" width="9" style="55"/>
    <col min="14847" max="14847" width="10.7109375" style="55" bestFit="1" customWidth="1"/>
    <col min="14848" max="14848" width="9" style="55" bestFit="1" customWidth="1"/>
    <col min="14849" max="14849" width="55.42578125" style="55" bestFit="1" customWidth="1"/>
    <col min="14850" max="14850" width="10" style="55" bestFit="1" customWidth="1"/>
    <col min="14851" max="14851" width="11.85546875" style="55" bestFit="1" customWidth="1"/>
    <col min="14852" max="15102" width="9" style="55"/>
    <col min="15103" max="15103" width="10.7109375" style="55" bestFit="1" customWidth="1"/>
    <col min="15104" max="15104" width="9" style="55" bestFit="1" customWidth="1"/>
    <col min="15105" max="15105" width="55.42578125" style="55" bestFit="1" customWidth="1"/>
    <col min="15106" max="15106" width="10" style="55" bestFit="1" customWidth="1"/>
    <col min="15107" max="15107" width="11.85546875" style="55" bestFit="1" customWidth="1"/>
    <col min="15108" max="15358" width="9" style="55"/>
    <col min="15359" max="15359" width="10.7109375" style="55" bestFit="1" customWidth="1"/>
    <col min="15360" max="15360" width="9" style="55" bestFit="1" customWidth="1"/>
    <col min="15361" max="15361" width="55.42578125" style="55" bestFit="1" customWidth="1"/>
    <col min="15362" max="15362" width="10" style="55" bestFit="1" customWidth="1"/>
    <col min="15363" max="15363" width="11.85546875" style="55" bestFit="1" customWidth="1"/>
    <col min="15364" max="15614" width="9" style="55"/>
    <col min="15615" max="15615" width="10.7109375" style="55" bestFit="1" customWidth="1"/>
    <col min="15616" max="15616" width="9" style="55" bestFit="1" customWidth="1"/>
    <col min="15617" max="15617" width="55.42578125" style="55" bestFit="1" customWidth="1"/>
    <col min="15618" max="15618" width="10" style="55" bestFit="1" customWidth="1"/>
    <col min="15619" max="15619" width="11.85546875" style="55" bestFit="1" customWidth="1"/>
    <col min="15620" max="15870" width="9" style="55"/>
    <col min="15871" max="15871" width="10.7109375" style="55" bestFit="1" customWidth="1"/>
    <col min="15872" max="15872" width="9" style="55" bestFit="1" customWidth="1"/>
    <col min="15873" max="15873" width="55.42578125" style="55" bestFit="1" customWidth="1"/>
    <col min="15874" max="15874" width="10" style="55" bestFit="1" customWidth="1"/>
    <col min="15875" max="15875" width="11.85546875" style="55" bestFit="1" customWidth="1"/>
    <col min="15876" max="16126" width="9" style="55"/>
    <col min="16127" max="16127" width="10.7109375" style="55" bestFit="1" customWidth="1"/>
    <col min="16128" max="16128" width="9" style="55" bestFit="1" customWidth="1"/>
    <col min="16129" max="16129" width="55.42578125" style="55" bestFit="1" customWidth="1"/>
    <col min="16130" max="16130" width="10" style="55" bestFit="1" customWidth="1"/>
    <col min="16131" max="16131" width="11.85546875" style="55" bestFit="1" customWidth="1"/>
    <col min="16132" max="16384" width="9" style="55"/>
  </cols>
  <sheetData>
    <row r="1" spans="1:14" s="49" customFormat="1" x14ac:dyDescent="0.25">
      <c r="A1" s="140" t="s">
        <v>263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4" s="49" customFormat="1" x14ac:dyDescent="0.25">
      <c r="A2" s="56"/>
      <c r="B2" s="48"/>
      <c r="C2" s="48"/>
      <c r="D2" s="48"/>
      <c r="E2" s="48"/>
      <c r="F2" s="48"/>
      <c r="G2" s="48"/>
      <c r="H2" s="48"/>
      <c r="I2" s="48"/>
      <c r="J2" s="48"/>
    </row>
    <row r="3" spans="1:14" s="49" customFormat="1" x14ac:dyDescent="0.25">
      <c r="A3" s="49" t="s">
        <v>1</v>
      </c>
      <c r="B3" s="49" t="s">
        <v>2</v>
      </c>
      <c r="C3" s="49" t="s">
        <v>3</v>
      </c>
      <c r="L3" t="s">
        <v>1</v>
      </c>
      <c r="M3" t="s">
        <v>2</v>
      </c>
      <c r="N3" t="s">
        <v>3</v>
      </c>
    </row>
    <row r="4" spans="1:14" s="49" customFormat="1" x14ac:dyDescent="0.25">
      <c r="A4" s="56" t="s">
        <v>57</v>
      </c>
      <c r="L4" s="122" t="s">
        <v>57</v>
      </c>
      <c r="M4"/>
      <c r="N4"/>
    </row>
    <row r="5" spans="1:14" s="49" customFormat="1" x14ac:dyDescent="0.25">
      <c r="A5" s="56" t="s">
        <v>58</v>
      </c>
      <c r="L5" s="122" t="s">
        <v>58</v>
      </c>
      <c r="M5"/>
      <c r="N5"/>
    </row>
    <row r="6" spans="1:14" s="49" customFormat="1" x14ac:dyDescent="0.25">
      <c r="A6" s="111" t="s">
        <v>91</v>
      </c>
      <c r="B6" s="61">
        <v>0</v>
      </c>
      <c r="C6" s="57">
        <f>B6/$B$39</f>
        <v>0</v>
      </c>
      <c r="L6" s="123" t="s">
        <v>91</v>
      </c>
      <c r="M6">
        <v>0</v>
      </c>
      <c r="N6">
        <v>0</v>
      </c>
    </row>
    <row r="7" spans="1:14" s="49" customFormat="1" x14ac:dyDescent="0.25">
      <c r="A7" s="58" t="s">
        <v>60</v>
      </c>
      <c r="B7" s="59">
        <f>SUM(B6)</f>
        <v>0</v>
      </c>
      <c r="C7" s="60">
        <f t="shared" ref="C7:C39" si="0">B7/$B$39</f>
        <v>0</v>
      </c>
      <c r="L7" s="122" t="s">
        <v>60</v>
      </c>
      <c r="M7" s="120">
        <v>0</v>
      </c>
      <c r="N7" s="120">
        <v>0</v>
      </c>
    </row>
    <row r="8" spans="1:14" s="49" customFormat="1" x14ac:dyDescent="0.25">
      <c r="A8" s="110" t="s">
        <v>61</v>
      </c>
      <c r="B8" s="61"/>
      <c r="C8" s="57"/>
      <c r="L8" s="122" t="s">
        <v>61</v>
      </c>
      <c r="M8"/>
      <c r="N8"/>
    </row>
    <row r="9" spans="1:14" s="49" customFormat="1" x14ac:dyDescent="0.25">
      <c r="A9" s="111" t="s">
        <v>62</v>
      </c>
      <c r="B9">
        <v>8.6300000000000008</v>
      </c>
      <c r="C9" s="57">
        <f t="shared" si="0"/>
        <v>1.1460975577364907E-4</v>
      </c>
      <c r="L9" s="123" t="s">
        <v>62</v>
      </c>
      <c r="M9">
        <v>8.6300000000000008</v>
      </c>
      <c r="N9">
        <v>0.01</v>
      </c>
    </row>
    <row r="10" spans="1:14" s="49" customFormat="1" x14ac:dyDescent="0.25">
      <c r="A10" s="58" t="s">
        <v>70</v>
      </c>
      <c r="B10" s="59">
        <f>SUM(B9)</f>
        <v>8.6300000000000008</v>
      </c>
      <c r="C10" s="60">
        <f t="shared" si="0"/>
        <v>1.1460975577364907E-4</v>
      </c>
      <c r="L10" s="123" t="s">
        <v>65</v>
      </c>
      <c r="M10">
        <v>0</v>
      </c>
      <c r="N10">
        <v>0</v>
      </c>
    </row>
    <row r="11" spans="1:14" s="49" customFormat="1" x14ac:dyDescent="0.25">
      <c r="A11" s="62" t="s">
        <v>71</v>
      </c>
      <c r="B11" s="63">
        <f>SUM(B7,B10)</f>
        <v>8.6300000000000008</v>
      </c>
      <c r="C11" s="64">
        <f t="shared" si="0"/>
        <v>1.1460975577364907E-4</v>
      </c>
      <c r="L11" s="123" t="s">
        <v>236</v>
      </c>
      <c r="M11">
        <v>0</v>
      </c>
      <c r="N11">
        <v>0</v>
      </c>
    </row>
    <row r="12" spans="1:14" s="49" customFormat="1" x14ac:dyDescent="0.25">
      <c r="A12" s="110" t="s">
        <v>72</v>
      </c>
      <c r="B12" s="61"/>
      <c r="C12" s="57"/>
      <c r="L12" s="122" t="s">
        <v>70</v>
      </c>
      <c r="M12" s="120">
        <v>8.6300000000000008</v>
      </c>
      <c r="N12" s="120">
        <v>0.01</v>
      </c>
    </row>
    <row r="13" spans="1:14" s="49" customFormat="1" x14ac:dyDescent="0.25">
      <c r="A13" s="110" t="s">
        <v>58</v>
      </c>
      <c r="B13" s="61"/>
      <c r="C13" s="57"/>
      <c r="L13" s="122" t="s">
        <v>71</v>
      </c>
      <c r="M13" s="120">
        <v>8.6300000000000008</v>
      </c>
      <c r="N13" s="120">
        <v>0.01</v>
      </c>
    </row>
    <row r="14" spans="1:14" s="49" customFormat="1" x14ac:dyDescent="0.25">
      <c r="A14" s="111" t="s">
        <v>73</v>
      </c>
      <c r="B14" s="61">
        <v>0</v>
      </c>
      <c r="C14" s="57">
        <f t="shared" si="0"/>
        <v>0</v>
      </c>
      <c r="L14" s="122" t="s">
        <v>72</v>
      </c>
      <c r="M14"/>
      <c r="N14"/>
    </row>
    <row r="15" spans="1:14" s="49" customFormat="1" x14ac:dyDescent="0.25">
      <c r="A15" s="111" t="s">
        <v>74</v>
      </c>
      <c r="B15" s="61">
        <v>0</v>
      </c>
      <c r="C15" s="57">
        <f t="shared" si="0"/>
        <v>0</v>
      </c>
      <c r="L15" s="122" t="s">
        <v>58</v>
      </c>
      <c r="M15"/>
      <c r="N15"/>
    </row>
    <row r="16" spans="1:14" s="49" customFormat="1" x14ac:dyDescent="0.25">
      <c r="A16" s="111" t="s">
        <v>75</v>
      </c>
      <c r="B16" s="61">
        <v>0</v>
      </c>
      <c r="C16" s="57">
        <f t="shared" si="0"/>
        <v>0</v>
      </c>
      <c r="L16" s="123" t="s">
        <v>73</v>
      </c>
      <c r="M16">
        <v>0</v>
      </c>
      <c r="N16">
        <v>0</v>
      </c>
    </row>
    <row r="17" spans="1:14" s="49" customFormat="1" x14ac:dyDescent="0.25">
      <c r="A17" s="58" t="s">
        <v>60</v>
      </c>
      <c r="B17" s="59">
        <f>SUM(B14:B16)</f>
        <v>0</v>
      </c>
      <c r="C17" s="60">
        <f t="shared" si="0"/>
        <v>0</v>
      </c>
      <c r="L17" s="123" t="s">
        <v>74</v>
      </c>
      <c r="M17">
        <v>0</v>
      </c>
      <c r="N17">
        <v>0</v>
      </c>
    </row>
    <row r="18" spans="1:14" s="49" customFormat="1" x14ac:dyDescent="0.25">
      <c r="A18" s="110" t="s">
        <v>61</v>
      </c>
      <c r="B18" s="61"/>
      <c r="C18" s="57"/>
      <c r="L18" s="123" t="s">
        <v>75</v>
      </c>
      <c r="M18">
        <v>0</v>
      </c>
      <c r="N18">
        <v>0</v>
      </c>
    </row>
    <row r="19" spans="1:14" s="49" customFormat="1" x14ac:dyDescent="0.25">
      <c r="A19" s="111" t="s">
        <v>62</v>
      </c>
      <c r="B19">
        <v>1.36</v>
      </c>
      <c r="C19" s="57">
        <f t="shared" si="0"/>
        <v>1.8061328835708309E-5</v>
      </c>
      <c r="L19" s="122" t="s">
        <v>60</v>
      </c>
      <c r="M19" s="120">
        <v>0</v>
      </c>
      <c r="N19" s="120">
        <v>0</v>
      </c>
    </row>
    <row r="20" spans="1:14" s="49" customFormat="1" x14ac:dyDescent="0.25">
      <c r="A20" s="58" t="s">
        <v>70</v>
      </c>
      <c r="B20" s="59">
        <f>SUM(B19)</f>
        <v>1.36</v>
      </c>
      <c r="C20" s="60">
        <f t="shared" si="0"/>
        <v>1.8061328835708309E-5</v>
      </c>
      <c r="L20" s="122" t="s">
        <v>61</v>
      </c>
      <c r="M20"/>
      <c r="N20"/>
    </row>
    <row r="21" spans="1:14" s="49" customFormat="1" x14ac:dyDescent="0.25">
      <c r="A21" s="62" t="s">
        <v>76</v>
      </c>
      <c r="B21" s="63">
        <f>SUM(B17,B20)</f>
        <v>1.36</v>
      </c>
      <c r="C21" s="64">
        <f t="shared" si="0"/>
        <v>1.8061328835708309E-5</v>
      </c>
      <c r="L21" s="123" t="s">
        <v>62</v>
      </c>
      <c r="M21">
        <v>1.36</v>
      </c>
      <c r="N21">
        <v>0</v>
      </c>
    </row>
    <row r="22" spans="1:14" s="49" customFormat="1" x14ac:dyDescent="0.25">
      <c r="A22" s="110" t="s">
        <v>77</v>
      </c>
      <c r="B22" s="61"/>
      <c r="C22" s="57"/>
      <c r="L22" s="122" t="s">
        <v>70</v>
      </c>
      <c r="M22" s="120">
        <v>1.36</v>
      </c>
      <c r="N22" s="120">
        <v>0</v>
      </c>
    </row>
    <row r="23" spans="1:14" s="49" customFormat="1" x14ac:dyDescent="0.25">
      <c r="A23" s="111" t="s">
        <v>62</v>
      </c>
      <c r="B23" s="61">
        <v>0</v>
      </c>
      <c r="C23" s="57">
        <f t="shared" si="0"/>
        <v>0</v>
      </c>
      <c r="L23" s="122" t="s">
        <v>76</v>
      </c>
      <c r="M23" s="120">
        <v>1.36</v>
      </c>
      <c r="N23" s="120">
        <v>0</v>
      </c>
    </row>
    <row r="24" spans="1:14" s="49" customFormat="1" x14ac:dyDescent="0.25">
      <c r="A24" s="58" t="s">
        <v>78</v>
      </c>
      <c r="B24" s="59">
        <f>SUM(B23)</f>
        <v>0</v>
      </c>
      <c r="C24" s="60">
        <f t="shared" si="0"/>
        <v>0</v>
      </c>
      <c r="L24" s="122" t="s">
        <v>77</v>
      </c>
      <c r="M24"/>
      <c r="N24"/>
    </row>
    <row r="25" spans="1:14" s="49" customFormat="1" x14ac:dyDescent="0.25">
      <c r="A25" s="110" t="s">
        <v>79</v>
      </c>
      <c r="B25" s="61"/>
      <c r="C25" s="57"/>
      <c r="L25" s="123" t="s">
        <v>62</v>
      </c>
      <c r="M25">
        <v>0</v>
      </c>
      <c r="N25">
        <v>0</v>
      </c>
    </row>
    <row r="26" spans="1:14" s="49" customFormat="1" x14ac:dyDescent="0.25">
      <c r="A26" s="111" t="s">
        <v>80</v>
      </c>
      <c r="B26" s="61">
        <v>0</v>
      </c>
      <c r="C26" s="57">
        <f t="shared" si="0"/>
        <v>0</v>
      </c>
      <c r="L26" s="122" t="s">
        <v>78</v>
      </c>
      <c r="M26" s="120">
        <v>0</v>
      </c>
      <c r="N26" s="120">
        <v>0</v>
      </c>
    </row>
    <row r="27" spans="1:14" s="49" customFormat="1" x14ac:dyDescent="0.25">
      <c r="A27" s="111" t="s">
        <v>81</v>
      </c>
      <c r="B27" s="61">
        <v>0</v>
      </c>
      <c r="C27" s="57">
        <f t="shared" si="0"/>
        <v>0</v>
      </c>
      <c r="L27" s="122" t="s">
        <v>79</v>
      </c>
      <c r="M27"/>
      <c r="N27"/>
    </row>
    <row r="28" spans="1:14" s="49" customFormat="1" x14ac:dyDescent="0.25">
      <c r="A28" s="111" t="s">
        <v>75</v>
      </c>
      <c r="B28" s="61">
        <v>0</v>
      </c>
      <c r="C28" s="57">
        <f t="shared" si="0"/>
        <v>0</v>
      </c>
      <c r="L28" s="123" t="s">
        <v>80</v>
      </c>
      <c r="M28">
        <v>0</v>
      </c>
      <c r="N28">
        <v>0</v>
      </c>
    </row>
    <row r="29" spans="1:14" s="49" customFormat="1" x14ac:dyDescent="0.25">
      <c r="A29" s="58" t="s">
        <v>82</v>
      </c>
      <c r="B29" s="59">
        <f>SUM(B26:B28)</f>
        <v>0</v>
      </c>
      <c r="C29" s="60">
        <f t="shared" si="0"/>
        <v>0</v>
      </c>
      <c r="L29" s="123" t="s">
        <v>81</v>
      </c>
      <c r="M29">
        <v>0</v>
      </c>
      <c r="N29">
        <v>0</v>
      </c>
    </row>
    <row r="30" spans="1:14" s="49" customFormat="1" x14ac:dyDescent="0.25">
      <c r="A30" s="110" t="s">
        <v>83</v>
      </c>
      <c r="B30" s="61"/>
      <c r="C30" s="57"/>
      <c r="L30" s="123" t="s">
        <v>75</v>
      </c>
      <c r="M30">
        <v>0</v>
      </c>
      <c r="N30">
        <v>0</v>
      </c>
    </row>
    <row r="31" spans="1:14" s="49" customFormat="1" x14ac:dyDescent="0.25">
      <c r="A31" s="111" t="s">
        <v>80</v>
      </c>
      <c r="B31" s="61">
        <v>0</v>
      </c>
      <c r="C31" s="57">
        <f t="shared" si="0"/>
        <v>0</v>
      </c>
      <c r="L31" s="122" t="s">
        <v>82</v>
      </c>
      <c r="M31" s="120">
        <v>0</v>
      </c>
      <c r="N31" s="120">
        <v>0</v>
      </c>
    </row>
    <row r="32" spans="1:14" s="49" customFormat="1" x14ac:dyDescent="0.25">
      <c r="A32" s="111" t="s">
        <v>75</v>
      </c>
      <c r="B32" s="61">
        <v>0</v>
      </c>
      <c r="C32" s="57">
        <f t="shared" si="0"/>
        <v>0</v>
      </c>
      <c r="L32" s="122" t="s">
        <v>83</v>
      </c>
      <c r="M32"/>
      <c r="N32"/>
    </row>
    <row r="33" spans="1:14" s="49" customFormat="1" x14ac:dyDescent="0.25">
      <c r="A33" s="58" t="s">
        <v>84</v>
      </c>
      <c r="B33" s="59">
        <f>SUM(B31:B32)</f>
        <v>0</v>
      </c>
      <c r="C33" s="60">
        <f t="shared" si="0"/>
        <v>0</v>
      </c>
      <c r="L33" s="123" t="s">
        <v>80</v>
      </c>
      <c r="M33">
        <v>0</v>
      </c>
      <c r="N33">
        <v>0</v>
      </c>
    </row>
    <row r="34" spans="1:14" s="49" customFormat="1" x14ac:dyDescent="0.25">
      <c r="A34" s="110" t="s">
        <v>85</v>
      </c>
      <c r="B34" s="61"/>
      <c r="C34" s="57"/>
      <c r="L34" s="123" t="s">
        <v>75</v>
      </c>
      <c r="M34">
        <v>0</v>
      </c>
      <c r="N34">
        <v>0</v>
      </c>
    </row>
    <row r="35" spans="1:14" s="49" customFormat="1" x14ac:dyDescent="0.25">
      <c r="A35" s="111" t="s">
        <v>80</v>
      </c>
      <c r="B35" s="61">
        <v>0</v>
      </c>
      <c r="C35" s="57">
        <f t="shared" si="0"/>
        <v>0</v>
      </c>
      <c r="L35" s="122" t="s">
        <v>84</v>
      </c>
      <c r="M35" s="120">
        <v>0</v>
      </c>
      <c r="N35" s="120">
        <v>0</v>
      </c>
    </row>
    <row r="36" spans="1:14" s="49" customFormat="1" x14ac:dyDescent="0.25">
      <c r="A36" s="111" t="s">
        <v>75</v>
      </c>
      <c r="B36" s="61">
        <v>0</v>
      </c>
      <c r="C36" s="57">
        <f t="shared" si="0"/>
        <v>0</v>
      </c>
      <c r="L36" s="122" t="s">
        <v>85</v>
      </c>
      <c r="M36"/>
      <c r="N36"/>
    </row>
    <row r="37" spans="1:14" s="49" customFormat="1" x14ac:dyDescent="0.25">
      <c r="A37" s="58" t="s">
        <v>86</v>
      </c>
      <c r="B37" s="59">
        <f>SUM(B35:B36)</f>
        <v>0</v>
      </c>
      <c r="C37" s="60">
        <f t="shared" si="0"/>
        <v>0</v>
      </c>
      <c r="L37" s="123" t="s">
        <v>80</v>
      </c>
      <c r="M37">
        <v>0</v>
      </c>
      <c r="N37">
        <v>0</v>
      </c>
    </row>
    <row r="38" spans="1:14" s="49" customFormat="1" x14ac:dyDescent="0.25">
      <c r="A38" s="110" t="s">
        <v>87</v>
      </c>
      <c r="B38" s="65">
        <f>SUM(B11,B21,B24,B29,B33,B37)</f>
        <v>9.99</v>
      </c>
      <c r="C38" s="68">
        <f t="shared" si="0"/>
        <v>1.3267108460935737E-4</v>
      </c>
      <c r="L38" s="123" t="s">
        <v>75</v>
      </c>
      <c r="M38">
        <v>0</v>
      </c>
      <c r="N38">
        <v>0</v>
      </c>
    </row>
    <row r="39" spans="1:14" s="49" customFormat="1" x14ac:dyDescent="0.25">
      <c r="A39" s="110" t="s">
        <v>30</v>
      </c>
      <c r="B39" s="33">
        <v>75299</v>
      </c>
      <c r="C39" s="68">
        <f t="shared" si="0"/>
        <v>1</v>
      </c>
      <c r="L39" s="122" t="s">
        <v>86</v>
      </c>
      <c r="M39" s="120">
        <v>0</v>
      </c>
      <c r="N39" s="120">
        <v>0</v>
      </c>
    </row>
    <row r="40" spans="1:14" s="49" customFormat="1" x14ac:dyDescent="0.25">
      <c r="A40" s="56" t="s">
        <v>88</v>
      </c>
      <c r="B40" s="67" t="s">
        <v>89</v>
      </c>
      <c r="C40" s="67" t="s">
        <v>90</v>
      </c>
      <c r="L40" s="122" t="s">
        <v>87</v>
      </c>
      <c r="M40" s="120">
        <v>9.99</v>
      </c>
      <c r="N40" s="120">
        <v>0.01</v>
      </c>
    </row>
    <row r="41" spans="1:14" x14ac:dyDescent="0.25">
      <c r="L41" s="122" t="s">
        <v>31</v>
      </c>
      <c r="M41" s="116">
        <v>72630.34</v>
      </c>
      <c r="N41" s="120">
        <v>100</v>
      </c>
    </row>
  </sheetData>
  <mergeCells count="1">
    <mergeCell ref="A1:K1"/>
  </mergeCells>
  <dataValidations count="1">
    <dataValidation type="decimal" allowBlank="1" showInputMessage="1" showErrorMessage="1" errorTitle="חייב להיות מספר" error="חייב להיות מספר" sqref="B39" xr:uid="{00000000-0002-0000-0600-000000000000}">
      <formula1>-100000000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D41"/>
  <sheetViews>
    <sheetView rightToLeft="1" topLeftCell="A13" zoomScale="80" zoomScaleNormal="80" workbookViewId="0">
      <selection activeCell="H19" sqref="H19"/>
    </sheetView>
  </sheetViews>
  <sheetFormatPr defaultRowHeight="15" x14ac:dyDescent="0.25"/>
  <cols>
    <col min="1" max="1" width="55.42578125" bestFit="1" customWidth="1"/>
    <col min="2" max="2" width="11.42578125" bestFit="1" customWidth="1"/>
    <col min="3" max="3" width="11.85546875" bestFit="1" customWidth="1"/>
    <col min="237" max="237" width="10.7109375" bestFit="1" customWidth="1"/>
    <col min="238" max="238" width="9" bestFit="1" customWidth="1"/>
    <col min="239" max="239" width="55.42578125" bestFit="1" customWidth="1"/>
    <col min="240" max="240" width="10" bestFit="1" customWidth="1"/>
    <col min="241" max="241" width="11.85546875" bestFit="1" customWidth="1"/>
    <col min="493" max="493" width="10.7109375" bestFit="1" customWidth="1"/>
    <col min="494" max="494" width="9" bestFit="1" customWidth="1"/>
    <col min="495" max="495" width="55.42578125" bestFit="1" customWidth="1"/>
    <col min="496" max="496" width="10" bestFit="1" customWidth="1"/>
    <col min="497" max="497" width="11.85546875" bestFit="1" customWidth="1"/>
    <col min="749" max="749" width="10.7109375" bestFit="1" customWidth="1"/>
    <col min="750" max="750" width="9" bestFit="1" customWidth="1"/>
    <col min="751" max="751" width="55.42578125" bestFit="1" customWidth="1"/>
    <col min="752" max="752" width="10" bestFit="1" customWidth="1"/>
    <col min="753" max="753" width="11.85546875" bestFit="1" customWidth="1"/>
    <col min="1005" max="1005" width="10.7109375" bestFit="1" customWidth="1"/>
    <col min="1006" max="1006" width="9" bestFit="1" customWidth="1"/>
    <col min="1007" max="1007" width="55.42578125" bestFit="1" customWidth="1"/>
    <col min="1008" max="1008" width="10" bestFit="1" customWidth="1"/>
    <col min="1009" max="1009" width="11.85546875" bestFit="1" customWidth="1"/>
    <col min="1261" max="1261" width="10.7109375" bestFit="1" customWidth="1"/>
    <col min="1262" max="1262" width="9" bestFit="1" customWidth="1"/>
    <col min="1263" max="1263" width="55.42578125" bestFit="1" customWidth="1"/>
    <col min="1264" max="1264" width="10" bestFit="1" customWidth="1"/>
    <col min="1265" max="1265" width="11.85546875" bestFit="1" customWidth="1"/>
    <col min="1517" max="1517" width="10.7109375" bestFit="1" customWidth="1"/>
    <col min="1518" max="1518" width="9" bestFit="1" customWidth="1"/>
    <col min="1519" max="1519" width="55.42578125" bestFit="1" customWidth="1"/>
    <col min="1520" max="1520" width="10" bestFit="1" customWidth="1"/>
    <col min="1521" max="1521" width="11.85546875" bestFit="1" customWidth="1"/>
    <col min="1773" max="1773" width="10.7109375" bestFit="1" customWidth="1"/>
    <col min="1774" max="1774" width="9" bestFit="1" customWidth="1"/>
    <col min="1775" max="1775" width="55.42578125" bestFit="1" customWidth="1"/>
    <col min="1776" max="1776" width="10" bestFit="1" customWidth="1"/>
    <col min="1777" max="1777" width="11.85546875" bestFit="1" customWidth="1"/>
    <col min="2029" max="2029" width="10.7109375" bestFit="1" customWidth="1"/>
    <col min="2030" max="2030" width="9" bestFit="1" customWidth="1"/>
    <col min="2031" max="2031" width="55.42578125" bestFit="1" customWidth="1"/>
    <col min="2032" max="2032" width="10" bestFit="1" customWidth="1"/>
    <col min="2033" max="2033" width="11.85546875" bestFit="1" customWidth="1"/>
    <col min="2285" max="2285" width="10.7109375" bestFit="1" customWidth="1"/>
    <col min="2286" max="2286" width="9" bestFit="1" customWidth="1"/>
    <col min="2287" max="2287" width="55.42578125" bestFit="1" customWidth="1"/>
    <col min="2288" max="2288" width="10" bestFit="1" customWidth="1"/>
    <col min="2289" max="2289" width="11.85546875" bestFit="1" customWidth="1"/>
    <col min="2541" max="2541" width="10.7109375" bestFit="1" customWidth="1"/>
    <col min="2542" max="2542" width="9" bestFit="1" customWidth="1"/>
    <col min="2543" max="2543" width="55.42578125" bestFit="1" customWidth="1"/>
    <col min="2544" max="2544" width="10" bestFit="1" customWidth="1"/>
    <col min="2545" max="2545" width="11.85546875" bestFit="1" customWidth="1"/>
    <col min="2797" max="2797" width="10.7109375" bestFit="1" customWidth="1"/>
    <col min="2798" max="2798" width="9" bestFit="1" customWidth="1"/>
    <col min="2799" max="2799" width="55.42578125" bestFit="1" customWidth="1"/>
    <col min="2800" max="2800" width="10" bestFit="1" customWidth="1"/>
    <col min="2801" max="2801" width="11.85546875" bestFit="1" customWidth="1"/>
    <col min="3053" max="3053" width="10.7109375" bestFit="1" customWidth="1"/>
    <col min="3054" max="3054" width="9" bestFit="1" customWidth="1"/>
    <col min="3055" max="3055" width="55.42578125" bestFit="1" customWidth="1"/>
    <col min="3056" max="3056" width="10" bestFit="1" customWidth="1"/>
    <col min="3057" max="3057" width="11.85546875" bestFit="1" customWidth="1"/>
    <col min="3309" max="3309" width="10.7109375" bestFit="1" customWidth="1"/>
    <col min="3310" max="3310" width="9" bestFit="1" customWidth="1"/>
    <col min="3311" max="3311" width="55.42578125" bestFit="1" customWidth="1"/>
    <col min="3312" max="3312" width="10" bestFit="1" customWidth="1"/>
    <col min="3313" max="3313" width="11.85546875" bestFit="1" customWidth="1"/>
    <col min="3565" max="3565" width="10.7109375" bestFit="1" customWidth="1"/>
    <col min="3566" max="3566" width="9" bestFit="1" customWidth="1"/>
    <col min="3567" max="3567" width="55.42578125" bestFit="1" customWidth="1"/>
    <col min="3568" max="3568" width="10" bestFit="1" customWidth="1"/>
    <col min="3569" max="3569" width="11.85546875" bestFit="1" customWidth="1"/>
    <col min="3821" max="3821" width="10.7109375" bestFit="1" customWidth="1"/>
    <col min="3822" max="3822" width="9" bestFit="1" customWidth="1"/>
    <col min="3823" max="3823" width="55.42578125" bestFit="1" customWidth="1"/>
    <col min="3824" max="3824" width="10" bestFit="1" customWidth="1"/>
    <col min="3825" max="3825" width="11.85546875" bestFit="1" customWidth="1"/>
    <col min="4077" max="4077" width="10.7109375" bestFit="1" customWidth="1"/>
    <col min="4078" max="4078" width="9" bestFit="1" customWidth="1"/>
    <col min="4079" max="4079" width="55.42578125" bestFit="1" customWidth="1"/>
    <col min="4080" max="4080" width="10" bestFit="1" customWidth="1"/>
    <col min="4081" max="4081" width="11.85546875" bestFit="1" customWidth="1"/>
    <col min="4333" max="4333" width="10.7109375" bestFit="1" customWidth="1"/>
    <col min="4334" max="4334" width="9" bestFit="1" customWidth="1"/>
    <col min="4335" max="4335" width="55.42578125" bestFit="1" customWidth="1"/>
    <col min="4336" max="4336" width="10" bestFit="1" customWidth="1"/>
    <col min="4337" max="4337" width="11.85546875" bestFit="1" customWidth="1"/>
    <col min="4589" max="4589" width="10.7109375" bestFit="1" customWidth="1"/>
    <col min="4590" max="4590" width="9" bestFit="1" customWidth="1"/>
    <col min="4591" max="4591" width="55.42578125" bestFit="1" customWidth="1"/>
    <col min="4592" max="4592" width="10" bestFit="1" customWidth="1"/>
    <col min="4593" max="4593" width="11.85546875" bestFit="1" customWidth="1"/>
    <col min="4845" max="4845" width="10.7109375" bestFit="1" customWidth="1"/>
    <col min="4846" max="4846" width="9" bestFit="1" customWidth="1"/>
    <col min="4847" max="4847" width="55.42578125" bestFit="1" customWidth="1"/>
    <col min="4848" max="4848" width="10" bestFit="1" customWidth="1"/>
    <col min="4849" max="4849" width="11.85546875" bestFit="1" customWidth="1"/>
    <col min="5101" max="5101" width="10.7109375" bestFit="1" customWidth="1"/>
    <col min="5102" max="5102" width="9" bestFit="1" customWidth="1"/>
    <col min="5103" max="5103" width="55.42578125" bestFit="1" customWidth="1"/>
    <col min="5104" max="5104" width="10" bestFit="1" customWidth="1"/>
    <col min="5105" max="5105" width="11.85546875" bestFit="1" customWidth="1"/>
    <col min="5357" max="5357" width="10.7109375" bestFit="1" customWidth="1"/>
    <col min="5358" max="5358" width="9" bestFit="1" customWidth="1"/>
    <col min="5359" max="5359" width="55.42578125" bestFit="1" customWidth="1"/>
    <col min="5360" max="5360" width="10" bestFit="1" customWidth="1"/>
    <col min="5361" max="5361" width="11.85546875" bestFit="1" customWidth="1"/>
    <col min="5613" max="5613" width="10.7109375" bestFit="1" customWidth="1"/>
    <col min="5614" max="5614" width="9" bestFit="1" customWidth="1"/>
    <col min="5615" max="5615" width="55.42578125" bestFit="1" customWidth="1"/>
    <col min="5616" max="5616" width="10" bestFit="1" customWidth="1"/>
    <col min="5617" max="5617" width="11.85546875" bestFit="1" customWidth="1"/>
    <col min="5869" max="5869" width="10.7109375" bestFit="1" customWidth="1"/>
    <col min="5870" max="5870" width="9" bestFit="1" customWidth="1"/>
    <col min="5871" max="5871" width="55.42578125" bestFit="1" customWidth="1"/>
    <col min="5872" max="5872" width="10" bestFit="1" customWidth="1"/>
    <col min="5873" max="5873" width="11.85546875" bestFit="1" customWidth="1"/>
    <col min="6125" max="6125" width="10.7109375" bestFit="1" customWidth="1"/>
    <col min="6126" max="6126" width="9" bestFit="1" customWidth="1"/>
    <col min="6127" max="6127" width="55.42578125" bestFit="1" customWidth="1"/>
    <col min="6128" max="6128" width="10" bestFit="1" customWidth="1"/>
    <col min="6129" max="6129" width="11.85546875" bestFit="1" customWidth="1"/>
    <col min="6381" max="6381" width="10.7109375" bestFit="1" customWidth="1"/>
    <col min="6382" max="6382" width="9" bestFit="1" customWidth="1"/>
    <col min="6383" max="6383" width="55.42578125" bestFit="1" customWidth="1"/>
    <col min="6384" max="6384" width="10" bestFit="1" customWidth="1"/>
    <col min="6385" max="6385" width="11.85546875" bestFit="1" customWidth="1"/>
    <col min="6637" max="6637" width="10.7109375" bestFit="1" customWidth="1"/>
    <col min="6638" max="6638" width="9" bestFit="1" customWidth="1"/>
    <col min="6639" max="6639" width="55.42578125" bestFit="1" customWidth="1"/>
    <col min="6640" max="6640" width="10" bestFit="1" customWidth="1"/>
    <col min="6641" max="6641" width="11.85546875" bestFit="1" customWidth="1"/>
    <col min="6893" max="6893" width="10.7109375" bestFit="1" customWidth="1"/>
    <col min="6894" max="6894" width="9" bestFit="1" customWidth="1"/>
    <col min="6895" max="6895" width="55.42578125" bestFit="1" customWidth="1"/>
    <col min="6896" max="6896" width="10" bestFit="1" customWidth="1"/>
    <col min="6897" max="6897" width="11.85546875" bestFit="1" customWidth="1"/>
    <col min="7149" max="7149" width="10.7109375" bestFit="1" customWidth="1"/>
    <col min="7150" max="7150" width="9" bestFit="1" customWidth="1"/>
    <col min="7151" max="7151" width="55.42578125" bestFit="1" customWidth="1"/>
    <col min="7152" max="7152" width="10" bestFit="1" customWidth="1"/>
    <col min="7153" max="7153" width="11.85546875" bestFit="1" customWidth="1"/>
    <col min="7405" max="7405" width="10.7109375" bestFit="1" customWidth="1"/>
    <col min="7406" max="7406" width="9" bestFit="1" customWidth="1"/>
    <col min="7407" max="7407" width="55.42578125" bestFit="1" customWidth="1"/>
    <col min="7408" max="7408" width="10" bestFit="1" customWidth="1"/>
    <col min="7409" max="7409" width="11.85546875" bestFit="1" customWidth="1"/>
    <col min="7661" max="7661" width="10.7109375" bestFit="1" customWidth="1"/>
    <col min="7662" max="7662" width="9" bestFit="1" customWidth="1"/>
    <col min="7663" max="7663" width="55.42578125" bestFit="1" customWidth="1"/>
    <col min="7664" max="7664" width="10" bestFit="1" customWidth="1"/>
    <col min="7665" max="7665" width="11.85546875" bestFit="1" customWidth="1"/>
    <col min="7917" max="7917" width="10.7109375" bestFit="1" customWidth="1"/>
    <col min="7918" max="7918" width="9" bestFit="1" customWidth="1"/>
    <col min="7919" max="7919" width="55.42578125" bestFit="1" customWidth="1"/>
    <col min="7920" max="7920" width="10" bestFit="1" customWidth="1"/>
    <col min="7921" max="7921" width="11.85546875" bestFit="1" customWidth="1"/>
    <col min="8173" max="8173" width="10.7109375" bestFit="1" customWidth="1"/>
    <col min="8174" max="8174" width="9" bestFit="1" customWidth="1"/>
    <col min="8175" max="8175" width="55.42578125" bestFit="1" customWidth="1"/>
    <col min="8176" max="8176" width="10" bestFit="1" customWidth="1"/>
    <col min="8177" max="8177" width="11.85546875" bestFit="1" customWidth="1"/>
    <col min="8429" max="8429" width="10.7109375" bestFit="1" customWidth="1"/>
    <col min="8430" max="8430" width="9" bestFit="1" customWidth="1"/>
    <col min="8431" max="8431" width="55.42578125" bestFit="1" customWidth="1"/>
    <col min="8432" max="8432" width="10" bestFit="1" customWidth="1"/>
    <col min="8433" max="8433" width="11.85546875" bestFit="1" customWidth="1"/>
    <col min="8685" max="8685" width="10.7109375" bestFit="1" customWidth="1"/>
    <col min="8686" max="8686" width="9" bestFit="1" customWidth="1"/>
    <col min="8687" max="8687" width="55.42578125" bestFit="1" customWidth="1"/>
    <col min="8688" max="8688" width="10" bestFit="1" customWidth="1"/>
    <col min="8689" max="8689" width="11.85546875" bestFit="1" customWidth="1"/>
    <col min="8941" max="8941" width="10.7109375" bestFit="1" customWidth="1"/>
    <col min="8942" max="8942" width="9" bestFit="1" customWidth="1"/>
    <col min="8943" max="8943" width="55.42578125" bestFit="1" customWidth="1"/>
    <col min="8944" max="8944" width="10" bestFit="1" customWidth="1"/>
    <col min="8945" max="8945" width="11.85546875" bestFit="1" customWidth="1"/>
    <col min="9197" max="9197" width="10.7109375" bestFit="1" customWidth="1"/>
    <col min="9198" max="9198" width="9" bestFit="1" customWidth="1"/>
    <col min="9199" max="9199" width="55.42578125" bestFit="1" customWidth="1"/>
    <col min="9200" max="9200" width="10" bestFit="1" customWidth="1"/>
    <col min="9201" max="9201" width="11.85546875" bestFit="1" customWidth="1"/>
    <col min="9453" max="9453" width="10.7109375" bestFit="1" customWidth="1"/>
    <col min="9454" max="9454" width="9" bestFit="1" customWidth="1"/>
    <col min="9455" max="9455" width="55.42578125" bestFit="1" customWidth="1"/>
    <col min="9456" max="9456" width="10" bestFit="1" customWidth="1"/>
    <col min="9457" max="9457" width="11.85546875" bestFit="1" customWidth="1"/>
    <col min="9709" max="9709" width="10.7109375" bestFit="1" customWidth="1"/>
    <col min="9710" max="9710" width="9" bestFit="1" customWidth="1"/>
    <col min="9711" max="9711" width="55.42578125" bestFit="1" customWidth="1"/>
    <col min="9712" max="9712" width="10" bestFit="1" customWidth="1"/>
    <col min="9713" max="9713" width="11.85546875" bestFit="1" customWidth="1"/>
    <col min="9965" max="9965" width="10.7109375" bestFit="1" customWidth="1"/>
    <col min="9966" max="9966" width="9" bestFit="1" customWidth="1"/>
    <col min="9967" max="9967" width="55.42578125" bestFit="1" customWidth="1"/>
    <col min="9968" max="9968" width="10" bestFit="1" customWidth="1"/>
    <col min="9969" max="9969" width="11.85546875" bestFit="1" customWidth="1"/>
    <col min="10221" max="10221" width="10.7109375" bestFit="1" customWidth="1"/>
    <col min="10222" max="10222" width="9" bestFit="1" customWidth="1"/>
    <col min="10223" max="10223" width="55.42578125" bestFit="1" customWidth="1"/>
    <col min="10224" max="10224" width="10" bestFit="1" customWidth="1"/>
    <col min="10225" max="10225" width="11.85546875" bestFit="1" customWidth="1"/>
    <col min="10477" max="10477" width="10.7109375" bestFit="1" customWidth="1"/>
    <col min="10478" max="10478" width="9" bestFit="1" customWidth="1"/>
    <col min="10479" max="10479" width="55.42578125" bestFit="1" customWidth="1"/>
    <col min="10480" max="10480" width="10" bestFit="1" customWidth="1"/>
    <col min="10481" max="10481" width="11.85546875" bestFit="1" customWidth="1"/>
    <col min="10733" max="10733" width="10.7109375" bestFit="1" customWidth="1"/>
    <col min="10734" max="10734" width="9" bestFit="1" customWidth="1"/>
    <col min="10735" max="10735" width="55.42578125" bestFit="1" customWidth="1"/>
    <col min="10736" max="10736" width="10" bestFit="1" customWidth="1"/>
    <col min="10737" max="10737" width="11.85546875" bestFit="1" customWidth="1"/>
    <col min="10989" max="10989" width="10.7109375" bestFit="1" customWidth="1"/>
    <col min="10990" max="10990" width="9" bestFit="1" customWidth="1"/>
    <col min="10991" max="10991" width="55.42578125" bestFit="1" customWidth="1"/>
    <col min="10992" max="10992" width="10" bestFit="1" customWidth="1"/>
    <col min="10993" max="10993" width="11.85546875" bestFit="1" customWidth="1"/>
    <col min="11245" max="11245" width="10.7109375" bestFit="1" customWidth="1"/>
    <col min="11246" max="11246" width="9" bestFit="1" customWidth="1"/>
    <col min="11247" max="11247" width="55.42578125" bestFit="1" customWidth="1"/>
    <col min="11248" max="11248" width="10" bestFit="1" customWidth="1"/>
    <col min="11249" max="11249" width="11.85546875" bestFit="1" customWidth="1"/>
    <col min="11501" max="11501" width="10.7109375" bestFit="1" customWidth="1"/>
    <col min="11502" max="11502" width="9" bestFit="1" customWidth="1"/>
    <col min="11503" max="11503" width="55.42578125" bestFit="1" customWidth="1"/>
    <col min="11504" max="11504" width="10" bestFit="1" customWidth="1"/>
    <col min="11505" max="11505" width="11.85546875" bestFit="1" customWidth="1"/>
    <col min="11757" max="11757" width="10.7109375" bestFit="1" customWidth="1"/>
    <col min="11758" max="11758" width="9" bestFit="1" customWidth="1"/>
    <col min="11759" max="11759" width="55.42578125" bestFit="1" customWidth="1"/>
    <col min="11760" max="11760" width="10" bestFit="1" customWidth="1"/>
    <col min="11761" max="11761" width="11.85546875" bestFit="1" customWidth="1"/>
    <col min="12013" max="12013" width="10.7109375" bestFit="1" customWidth="1"/>
    <col min="12014" max="12014" width="9" bestFit="1" customWidth="1"/>
    <col min="12015" max="12015" width="55.42578125" bestFit="1" customWidth="1"/>
    <col min="12016" max="12016" width="10" bestFit="1" customWidth="1"/>
    <col min="12017" max="12017" width="11.85546875" bestFit="1" customWidth="1"/>
    <col min="12269" max="12269" width="10.7109375" bestFit="1" customWidth="1"/>
    <col min="12270" max="12270" width="9" bestFit="1" customWidth="1"/>
    <col min="12271" max="12271" width="55.42578125" bestFit="1" customWidth="1"/>
    <col min="12272" max="12272" width="10" bestFit="1" customWidth="1"/>
    <col min="12273" max="12273" width="11.85546875" bestFit="1" customWidth="1"/>
    <col min="12525" max="12525" width="10.7109375" bestFit="1" customWidth="1"/>
    <col min="12526" max="12526" width="9" bestFit="1" customWidth="1"/>
    <col min="12527" max="12527" width="55.42578125" bestFit="1" customWidth="1"/>
    <col min="12528" max="12528" width="10" bestFit="1" customWidth="1"/>
    <col min="12529" max="12529" width="11.85546875" bestFit="1" customWidth="1"/>
    <col min="12781" max="12781" width="10.7109375" bestFit="1" customWidth="1"/>
    <col min="12782" max="12782" width="9" bestFit="1" customWidth="1"/>
    <col min="12783" max="12783" width="55.42578125" bestFit="1" customWidth="1"/>
    <col min="12784" max="12784" width="10" bestFit="1" customWidth="1"/>
    <col min="12785" max="12785" width="11.85546875" bestFit="1" customWidth="1"/>
    <col min="13037" max="13037" width="10.7109375" bestFit="1" customWidth="1"/>
    <col min="13038" max="13038" width="9" bestFit="1" customWidth="1"/>
    <col min="13039" max="13039" width="55.42578125" bestFit="1" customWidth="1"/>
    <col min="13040" max="13040" width="10" bestFit="1" customWidth="1"/>
    <col min="13041" max="13041" width="11.85546875" bestFit="1" customWidth="1"/>
    <col min="13293" max="13293" width="10.7109375" bestFit="1" customWidth="1"/>
    <col min="13294" max="13294" width="9" bestFit="1" customWidth="1"/>
    <col min="13295" max="13295" width="55.42578125" bestFit="1" customWidth="1"/>
    <col min="13296" max="13296" width="10" bestFit="1" customWidth="1"/>
    <col min="13297" max="13297" width="11.85546875" bestFit="1" customWidth="1"/>
    <col min="13549" max="13549" width="10.7109375" bestFit="1" customWidth="1"/>
    <col min="13550" max="13550" width="9" bestFit="1" customWidth="1"/>
    <col min="13551" max="13551" width="55.42578125" bestFit="1" customWidth="1"/>
    <col min="13552" max="13552" width="10" bestFit="1" customWidth="1"/>
    <col min="13553" max="13553" width="11.85546875" bestFit="1" customWidth="1"/>
    <col min="13805" max="13805" width="10.7109375" bestFit="1" customWidth="1"/>
    <col min="13806" max="13806" width="9" bestFit="1" customWidth="1"/>
    <col min="13807" max="13807" width="55.42578125" bestFit="1" customWidth="1"/>
    <col min="13808" max="13808" width="10" bestFit="1" customWidth="1"/>
    <col min="13809" max="13809" width="11.85546875" bestFit="1" customWidth="1"/>
    <col min="14061" max="14061" width="10.7109375" bestFit="1" customWidth="1"/>
    <col min="14062" max="14062" width="9" bestFit="1" customWidth="1"/>
    <col min="14063" max="14063" width="55.42578125" bestFit="1" customWidth="1"/>
    <col min="14064" max="14064" width="10" bestFit="1" customWidth="1"/>
    <col min="14065" max="14065" width="11.85546875" bestFit="1" customWidth="1"/>
    <col min="14317" max="14317" width="10.7109375" bestFit="1" customWidth="1"/>
    <col min="14318" max="14318" width="9" bestFit="1" customWidth="1"/>
    <col min="14319" max="14319" width="55.42578125" bestFit="1" customWidth="1"/>
    <col min="14320" max="14320" width="10" bestFit="1" customWidth="1"/>
    <col min="14321" max="14321" width="11.85546875" bestFit="1" customWidth="1"/>
    <col min="14573" max="14573" width="10.7109375" bestFit="1" customWidth="1"/>
    <col min="14574" max="14574" width="9" bestFit="1" customWidth="1"/>
    <col min="14575" max="14575" width="55.42578125" bestFit="1" customWidth="1"/>
    <col min="14576" max="14576" width="10" bestFit="1" customWidth="1"/>
    <col min="14577" max="14577" width="11.85546875" bestFit="1" customWidth="1"/>
    <col min="14829" max="14829" width="10.7109375" bestFit="1" customWidth="1"/>
    <col min="14830" max="14830" width="9" bestFit="1" customWidth="1"/>
    <col min="14831" max="14831" width="55.42578125" bestFit="1" customWidth="1"/>
    <col min="14832" max="14832" width="10" bestFit="1" customWidth="1"/>
    <col min="14833" max="14833" width="11.85546875" bestFit="1" customWidth="1"/>
    <col min="15085" max="15085" width="10.7109375" bestFit="1" customWidth="1"/>
    <col min="15086" max="15086" width="9" bestFit="1" customWidth="1"/>
    <col min="15087" max="15087" width="55.42578125" bestFit="1" customWidth="1"/>
    <col min="15088" max="15088" width="10" bestFit="1" customWidth="1"/>
    <col min="15089" max="15089" width="11.85546875" bestFit="1" customWidth="1"/>
    <col min="15341" max="15341" width="10.7109375" bestFit="1" customWidth="1"/>
    <col min="15342" max="15342" width="9" bestFit="1" customWidth="1"/>
    <col min="15343" max="15343" width="55.42578125" bestFit="1" customWidth="1"/>
    <col min="15344" max="15344" width="10" bestFit="1" customWidth="1"/>
    <col min="15345" max="15345" width="11.85546875" bestFit="1" customWidth="1"/>
    <col min="15597" max="15597" width="10.7109375" bestFit="1" customWidth="1"/>
    <col min="15598" max="15598" width="9" bestFit="1" customWidth="1"/>
    <col min="15599" max="15599" width="55.42578125" bestFit="1" customWidth="1"/>
    <col min="15600" max="15600" width="10" bestFit="1" customWidth="1"/>
    <col min="15601" max="15601" width="11.85546875" bestFit="1" customWidth="1"/>
    <col min="15853" max="15853" width="10.7109375" bestFit="1" customWidth="1"/>
    <col min="15854" max="15854" width="9" bestFit="1" customWidth="1"/>
    <col min="15855" max="15855" width="55.42578125" bestFit="1" customWidth="1"/>
    <col min="15856" max="15856" width="10" bestFit="1" customWidth="1"/>
    <col min="15857" max="15857" width="11.85546875" bestFit="1" customWidth="1"/>
    <col min="16109" max="16109" width="10.7109375" bestFit="1" customWidth="1"/>
    <col min="16110" max="16110" width="9" bestFit="1" customWidth="1"/>
    <col min="16111" max="16111" width="55.42578125" bestFit="1" customWidth="1"/>
    <col min="16112" max="16112" width="10" bestFit="1" customWidth="1"/>
    <col min="16113" max="16113" width="11.85546875" bestFit="1" customWidth="1"/>
  </cols>
  <sheetData>
    <row r="1" spans="1:4" x14ac:dyDescent="0.25">
      <c r="A1" s="142" t="s">
        <v>264</v>
      </c>
      <c r="B1" s="143"/>
      <c r="C1" s="143"/>
      <c r="D1" s="143"/>
    </row>
    <row r="2" spans="1:4" x14ac:dyDescent="0.25">
      <c r="A2" s="44"/>
      <c r="B2" s="44"/>
      <c r="C2" s="44"/>
      <c r="D2" s="44"/>
    </row>
    <row r="3" spans="1:4" x14ac:dyDescent="0.25">
      <c r="A3" t="s">
        <v>1</v>
      </c>
      <c r="B3" t="s">
        <v>2</v>
      </c>
      <c r="C3" t="s">
        <v>3</v>
      </c>
    </row>
    <row r="4" spans="1:4" x14ac:dyDescent="0.25">
      <c r="A4" s="42" t="s">
        <v>57</v>
      </c>
    </row>
    <row r="5" spans="1:4" x14ac:dyDescent="0.25">
      <c r="A5" s="92" t="s">
        <v>58</v>
      </c>
      <c r="B5" s="49"/>
    </row>
    <row r="6" spans="1:4" x14ac:dyDescent="0.25">
      <c r="A6" s="93" t="s">
        <v>91</v>
      </c>
      <c r="B6" s="61">
        <v>0</v>
      </c>
      <c r="C6" s="45">
        <f>B6/$B$40</f>
        <v>0</v>
      </c>
    </row>
    <row r="7" spans="1:4" x14ac:dyDescent="0.25">
      <c r="A7" s="58" t="s">
        <v>60</v>
      </c>
      <c r="B7" s="102">
        <f>SUM(B6)</f>
        <v>0</v>
      </c>
      <c r="C7" s="60">
        <f>B7/$B$40</f>
        <v>0</v>
      </c>
    </row>
    <row r="8" spans="1:4" x14ac:dyDescent="0.25">
      <c r="A8" s="92" t="s">
        <v>61</v>
      </c>
      <c r="B8" s="61"/>
      <c r="C8" s="45"/>
    </row>
    <row r="9" spans="1:4" x14ac:dyDescent="0.25">
      <c r="A9" s="123" t="s">
        <v>62</v>
      </c>
      <c r="B9">
        <v>18.3</v>
      </c>
      <c r="C9" s="45">
        <f>B9/B40</f>
        <v>5.4322013773450487E-4</v>
      </c>
    </row>
    <row r="10" spans="1:4" x14ac:dyDescent="0.25">
      <c r="A10" s="123" t="s">
        <v>63</v>
      </c>
      <c r="B10">
        <v>1.54</v>
      </c>
      <c r="C10">
        <v>0</v>
      </c>
    </row>
    <row r="11" spans="1:4" x14ac:dyDescent="0.25">
      <c r="A11" s="58" t="s">
        <v>70</v>
      </c>
      <c r="B11" s="102">
        <f>SUM(B9:B10)</f>
        <v>19.84</v>
      </c>
      <c r="C11" s="4">
        <f>SUM(C9:C10)</f>
        <v>5.4322013773450487E-4</v>
      </c>
    </row>
    <row r="12" spans="1:4" x14ac:dyDescent="0.25">
      <c r="A12" s="62" t="s">
        <v>71</v>
      </c>
      <c r="B12" s="63">
        <f>SUM(B7,B11)</f>
        <v>19.84</v>
      </c>
      <c r="C12" s="52">
        <f>B12/$B$40</f>
        <v>5.8893374495369273E-4</v>
      </c>
    </row>
    <row r="13" spans="1:4" x14ac:dyDescent="0.25">
      <c r="A13" s="92" t="s">
        <v>72</v>
      </c>
      <c r="B13" s="61"/>
      <c r="C13" s="57"/>
    </row>
    <row r="14" spans="1:4" x14ac:dyDescent="0.25">
      <c r="A14" s="92" t="s">
        <v>58</v>
      </c>
      <c r="B14" s="61"/>
      <c r="C14" s="57"/>
    </row>
    <row r="15" spans="1:4" x14ac:dyDescent="0.25">
      <c r="A15" s="93" t="s">
        <v>73</v>
      </c>
      <c r="B15" s="61">
        <v>0</v>
      </c>
      <c r="C15" s="57">
        <f>B15/$B$40</f>
        <v>0</v>
      </c>
    </row>
    <row r="16" spans="1:4" x14ac:dyDescent="0.25">
      <c r="A16" s="93" t="s">
        <v>74</v>
      </c>
      <c r="B16" s="61">
        <v>0</v>
      </c>
      <c r="C16" s="57">
        <f>B16/$B$40</f>
        <v>0</v>
      </c>
    </row>
    <row r="17" spans="1:3" x14ac:dyDescent="0.25">
      <c r="A17" s="93" t="s">
        <v>75</v>
      </c>
      <c r="B17" s="61">
        <v>0</v>
      </c>
      <c r="C17" s="57">
        <f>B17/$B$40</f>
        <v>0</v>
      </c>
    </row>
    <row r="18" spans="1:3" x14ac:dyDescent="0.25">
      <c r="A18" s="58" t="s">
        <v>60</v>
      </c>
      <c r="B18" s="102">
        <f>SUM(B15:B17)</f>
        <v>0</v>
      </c>
      <c r="C18" s="60">
        <f>B18/$B$40</f>
        <v>0</v>
      </c>
    </row>
    <row r="19" spans="1:3" x14ac:dyDescent="0.25">
      <c r="A19" s="92" t="s">
        <v>61</v>
      </c>
      <c r="B19" s="61"/>
      <c r="C19" s="57"/>
    </row>
    <row r="20" spans="1:3" x14ac:dyDescent="0.25">
      <c r="A20" s="93" t="s">
        <v>62</v>
      </c>
      <c r="B20">
        <v>2.29</v>
      </c>
      <c r="C20" s="57">
        <f>B20/$B$40</f>
        <v>6.7976727618142957E-5</v>
      </c>
    </row>
    <row r="21" spans="1:3" x14ac:dyDescent="0.25">
      <c r="A21" s="58" t="s">
        <v>70</v>
      </c>
      <c r="B21" s="102">
        <f>SUM(B20)</f>
        <v>2.29</v>
      </c>
      <c r="C21" s="60">
        <f>SUM(C20)</f>
        <v>6.7976727618142957E-5</v>
      </c>
    </row>
    <row r="22" spans="1:3" x14ac:dyDescent="0.25">
      <c r="A22" s="62" t="s">
        <v>76</v>
      </c>
      <c r="B22" s="63">
        <f>SUM(B18,B21)</f>
        <v>2.29</v>
      </c>
      <c r="C22" s="64">
        <f>B22/$B$40</f>
        <v>6.7976727618142957E-5</v>
      </c>
    </row>
    <row r="23" spans="1:3" x14ac:dyDescent="0.25">
      <c r="A23" s="92" t="s">
        <v>77</v>
      </c>
      <c r="B23" s="61"/>
      <c r="C23" s="57"/>
    </row>
    <row r="24" spans="1:3" x14ac:dyDescent="0.25">
      <c r="A24" s="93" t="s">
        <v>62</v>
      </c>
      <c r="B24" s="61">
        <v>0</v>
      </c>
      <c r="C24" s="57">
        <f>B24/$B$40</f>
        <v>0</v>
      </c>
    </row>
    <row r="25" spans="1:3" x14ac:dyDescent="0.25">
      <c r="A25" s="58" t="s">
        <v>78</v>
      </c>
      <c r="B25" s="102">
        <f>SUM(B24)</f>
        <v>0</v>
      </c>
      <c r="C25" s="60">
        <f>B25/$B$40</f>
        <v>0</v>
      </c>
    </row>
    <row r="26" spans="1:3" x14ac:dyDescent="0.25">
      <c r="A26" s="92" t="s">
        <v>79</v>
      </c>
      <c r="B26" s="61"/>
      <c r="C26" s="57"/>
    </row>
    <row r="27" spans="1:3" x14ac:dyDescent="0.25">
      <c r="A27" s="93" t="s">
        <v>80</v>
      </c>
      <c r="B27" s="61">
        <v>0</v>
      </c>
      <c r="C27" s="57">
        <f>B27/$B$40</f>
        <v>0</v>
      </c>
    </row>
    <row r="28" spans="1:3" x14ac:dyDescent="0.25">
      <c r="A28" s="93" t="s">
        <v>81</v>
      </c>
      <c r="B28" s="61">
        <v>0</v>
      </c>
      <c r="C28" s="57">
        <f>B28/$B$40</f>
        <v>0</v>
      </c>
    </row>
    <row r="29" spans="1:3" x14ac:dyDescent="0.25">
      <c r="A29" s="93" t="s">
        <v>75</v>
      </c>
      <c r="B29" s="61">
        <v>0</v>
      </c>
      <c r="C29" s="57">
        <f>B29/$B$40</f>
        <v>0</v>
      </c>
    </row>
    <row r="30" spans="1:3" x14ac:dyDescent="0.25">
      <c r="A30" s="58" t="s">
        <v>82</v>
      </c>
      <c r="B30" s="102">
        <f>SUM(B27:B29)</f>
        <v>0</v>
      </c>
      <c r="C30" s="60">
        <f>B30/$B$40</f>
        <v>0</v>
      </c>
    </row>
    <row r="31" spans="1:3" x14ac:dyDescent="0.25">
      <c r="A31" s="92" t="s">
        <v>83</v>
      </c>
      <c r="B31" s="61"/>
      <c r="C31" s="57"/>
    </row>
    <row r="32" spans="1:3" x14ac:dyDescent="0.25">
      <c r="A32" s="93" t="s">
        <v>80</v>
      </c>
      <c r="B32" s="61">
        <v>0</v>
      </c>
      <c r="C32" s="57">
        <f>B32/$B$40</f>
        <v>0</v>
      </c>
    </row>
    <row r="33" spans="1:3" x14ac:dyDescent="0.25">
      <c r="A33" s="93" t="s">
        <v>75</v>
      </c>
      <c r="B33" s="61">
        <v>0</v>
      </c>
      <c r="C33" s="57">
        <f>B33/$B$40</f>
        <v>0</v>
      </c>
    </row>
    <row r="34" spans="1:3" x14ac:dyDescent="0.25">
      <c r="A34" s="58" t="s">
        <v>84</v>
      </c>
      <c r="B34" s="102">
        <f>SUM(B32:B33)</f>
        <v>0</v>
      </c>
      <c r="C34" s="60">
        <f>B34/$B$40</f>
        <v>0</v>
      </c>
    </row>
    <row r="35" spans="1:3" x14ac:dyDescent="0.25">
      <c r="A35" s="92" t="s">
        <v>85</v>
      </c>
      <c r="B35" s="61"/>
      <c r="C35" s="57"/>
    </row>
    <row r="36" spans="1:3" x14ac:dyDescent="0.25">
      <c r="A36" s="93" t="s">
        <v>80</v>
      </c>
      <c r="B36" s="61">
        <v>0</v>
      </c>
      <c r="C36" s="57">
        <f>B36/$B$40</f>
        <v>0</v>
      </c>
    </row>
    <row r="37" spans="1:3" x14ac:dyDescent="0.25">
      <c r="A37" s="93" t="s">
        <v>75</v>
      </c>
      <c r="B37" s="61">
        <v>0</v>
      </c>
      <c r="C37" s="57">
        <f>B37/$B$40</f>
        <v>0</v>
      </c>
    </row>
    <row r="38" spans="1:3" x14ac:dyDescent="0.25">
      <c r="A38" s="58" t="s">
        <v>86</v>
      </c>
      <c r="B38" s="102">
        <f>SUM(B36:B37)</f>
        <v>0</v>
      </c>
      <c r="C38" s="60">
        <f>B38/$B$40</f>
        <v>0</v>
      </c>
    </row>
    <row r="39" spans="1:3" x14ac:dyDescent="0.25">
      <c r="A39" s="92" t="s">
        <v>87</v>
      </c>
      <c r="B39" s="65">
        <f>SUM(B12,B22,B25,B30,B34,B38)</f>
        <v>22.13</v>
      </c>
      <c r="C39" s="66">
        <f>B39/$B$40</f>
        <v>6.5691047257183564E-4</v>
      </c>
    </row>
    <row r="40" spans="1:3" s="55" customFormat="1" x14ac:dyDescent="0.25">
      <c r="A40" s="92" t="s">
        <v>30</v>
      </c>
      <c r="B40" s="33">
        <v>33688</v>
      </c>
      <c r="C40" s="66">
        <f>B40/$B$40</f>
        <v>1</v>
      </c>
    </row>
    <row r="41" spans="1:3" x14ac:dyDescent="0.25">
      <c r="A41" s="92" t="s">
        <v>88</v>
      </c>
      <c r="B41" s="67" t="s">
        <v>89</v>
      </c>
      <c r="C41" s="67" t="s">
        <v>90</v>
      </c>
    </row>
  </sheetData>
  <mergeCells count="1">
    <mergeCell ref="A1:D1"/>
  </mergeCells>
  <dataValidations count="1">
    <dataValidation type="decimal" allowBlank="1" showInputMessage="1" showErrorMessage="1" errorTitle="חייב להיות מספר" error="חייב להיות מספר" sqref="B40" xr:uid="{00000000-0002-0000-07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XFD286"/>
  <sheetViews>
    <sheetView rightToLeft="1" zoomScale="80" zoomScaleNormal="80" workbookViewId="0">
      <selection activeCell="F19" sqref="F19"/>
    </sheetView>
  </sheetViews>
  <sheetFormatPr defaultColWidth="9" defaultRowHeight="15" x14ac:dyDescent="0.25"/>
  <cols>
    <col min="1" max="1" width="46.42578125" style="55" bestFit="1" customWidth="1"/>
    <col min="2" max="2" width="17.140625" style="55" bestFit="1" customWidth="1"/>
    <col min="3" max="3" width="15" style="55" customWidth="1"/>
    <col min="4" max="4" width="9" style="55"/>
    <col min="5" max="5" width="9" style="49"/>
    <col min="6" max="16384" width="9" style="55"/>
  </cols>
  <sheetData>
    <row r="1" spans="1:3" s="49" customFormat="1" x14ac:dyDescent="0.25">
      <c r="A1" s="144" t="s">
        <v>92</v>
      </c>
      <c r="B1" s="144"/>
      <c r="C1" s="144"/>
    </row>
    <row r="2" spans="1:3" s="49" customFormat="1" x14ac:dyDescent="0.25">
      <c r="A2" s="135" t="s">
        <v>257</v>
      </c>
      <c r="B2" s="135"/>
      <c r="C2" s="135"/>
    </row>
    <row r="3" spans="1:3" x14ac:dyDescent="0.25">
      <c r="A3" s="70"/>
      <c r="B3" s="70"/>
    </row>
    <row r="4" spans="1:3" x14ac:dyDescent="0.25">
      <c r="A4" s="49" t="s">
        <v>1</v>
      </c>
      <c r="B4" s="49" t="s">
        <v>2</v>
      </c>
      <c r="C4" s="49" t="s">
        <v>3</v>
      </c>
    </row>
    <row r="5" spans="1:3" x14ac:dyDescent="0.25">
      <c r="A5" s="56" t="s">
        <v>93</v>
      </c>
      <c r="B5" s="49"/>
      <c r="C5" s="49"/>
    </row>
    <row r="6" spans="1:3" x14ac:dyDescent="0.25">
      <c r="A6" s="71" t="s">
        <v>254</v>
      </c>
      <c r="B6" s="73">
        <v>56.404206582424585</v>
      </c>
      <c r="C6" s="57">
        <f t="shared" ref="C6:C31" si="0">B6/$B$253</f>
        <v>1.9948726606619083E-5</v>
      </c>
    </row>
    <row r="7" spans="1:3" x14ac:dyDescent="0.25">
      <c r="A7" s="71" t="s">
        <v>94</v>
      </c>
      <c r="B7" s="73">
        <v>46.229916192860649</v>
      </c>
      <c r="C7" s="57">
        <f t="shared" si="0"/>
        <v>1.6350340073140107E-5</v>
      </c>
    </row>
    <row r="8" spans="1:3" x14ac:dyDescent="0.25">
      <c r="A8" s="71" t="s">
        <v>97</v>
      </c>
      <c r="B8" s="73">
        <v>84.131414378251378</v>
      </c>
      <c r="C8" s="57">
        <f t="shared" si="0"/>
        <v>2.9755131507919787E-5</v>
      </c>
    </row>
    <row r="9" spans="1:3" x14ac:dyDescent="0.25">
      <c r="A9" s="71" t="s">
        <v>223</v>
      </c>
      <c r="B9" s="73">
        <v>60.865812841530051</v>
      </c>
      <c r="C9" s="57">
        <f t="shared" si="0"/>
        <v>2.1526682735816877E-5</v>
      </c>
    </row>
    <row r="10" spans="1:3" x14ac:dyDescent="0.25">
      <c r="A10" s="71" t="s">
        <v>224</v>
      </c>
      <c r="B10" s="73">
        <v>7.0812507936065581</v>
      </c>
      <c r="C10" s="57">
        <f t="shared" si="0"/>
        <v>2.5044574629045223E-6</v>
      </c>
    </row>
    <row r="11" spans="1:3" x14ac:dyDescent="0.25">
      <c r="A11" s="71" t="s">
        <v>225</v>
      </c>
      <c r="B11" s="73">
        <v>24.228732240437157</v>
      </c>
      <c r="C11" s="57">
        <f t="shared" si="0"/>
        <v>8.569083491727787E-6</v>
      </c>
    </row>
    <row r="12" spans="1:3" x14ac:dyDescent="0.25">
      <c r="A12" s="71" t="s">
        <v>98</v>
      </c>
      <c r="B12" s="73">
        <v>109.16195028196724</v>
      </c>
      <c r="C12" s="57">
        <f t="shared" si="0"/>
        <v>3.860779246735929E-5</v>
      </c>
    </row>
    <row r="13" spans="1:3" x14ac:dyDescent="0.25">
      <c r="A13" s="71" t="s">
        <v>255</v>
      </c>
      <c r="B13" s="73">
        <v>205.56864402163936</v>
      </c>
      <c r="C13" s="57">
        <f t="shared" si="0"/>
        <v>7.2704376622840283E-5</v>
      </c>
    </row>
    <row r="14" spans="1:3" x14ac:dyDescent="0.25">
      <c r="A14" s="71" t="s">
        <v>256</v>
      </c>
      <c r="B14" s="73">
        <v>11.718060109289617</v>
      </c>
      <c r="C14" s="57">
        <f t="shared" si="0"/>
        <v>4.1443784363591536E-6</v>
      </c>
    </row>
    <row r="15" spans="1:3" x14ac:dyDescent="0.25">
      <c r="A15" s="71" t="s">
        <v>212</v>
      </c>
      <c r="B15" s="73"/>
      <c r="C15" s="57">
        <f t="shared" si="0"/>
        <v>0</v>
      </c>
    </row>
    <row r="16" spans="1:3" x14ac:dyDescent="0.25">
      <c r="A16" s="71" t="s">
        <v>213</v>
      </c>
      <c r="B16" s="73"/>
      <c r="C16" s="57">
        <f t="shared" si="0"/>
        <v>0</v>
      </c>
    </row>
    <row r="17" spans="1:3" x14ac:dyDescent="0.25">
      <c r="A17" s="71" t="s">
        <v>94</v>
      </c>
      <c r="B17" s="73"/>
      <c r="C17" s="57">
        <f t="shared" si="0"/>
        <v>0</v>
      </c>
    </row>
    <row r="18" spans="1:3" s="49" customFormat="1" x14ac:dyDescent="0.25">
      <c r="A18" s="58" t="s">
        <v>95</v>
      </c>
      <c r="B18" s="59">
        <f>SUM(B6:B17)</f>
        <v>605.3899874420066</v>
      </c>
      <c r="C18" s="60">
        <f t="shared" si="0"/>
        <v>2.1411096940468689E-4</v>
      </c>
    </row>
    <row r="19" spans="1:3" s="49" customFormat="1" x14ac:dyDescent="0.25">
      <c r="A19" s="130" t="s">
        <v>250</v>
      </c>
      <c r="B19" s="73">
        <v>24.111999999999998</v>
      </c>
      <c r="C19" s="57">
        <f t="shared" si="0"/>
        <v>8.5277982810714488E-6</v>
      </c>
    </row>
    <row r="20" spans="1:3" s="49" customFormat="1" x14ac:dyDescent="0.25">
      <c r="A20" s="130" t="s">
        <v>99</v>
      </c>
      <c r="B20" s="73">
        <v>28.175999999999998</v>
      </c>
      <c r="C20" s="57">
        <f t="shared" si="0"/>
        <v>9.965131236208907E-6</v>
      </c>
    </row>
    <row r="21" spans="1:3" s="49" customFormat="1" x14ac:dyDescent="0.25">
      <c r="A21" s="130" t="s">
        <v>227</v>
      </c>
      <c r="B21" s="73">
        <v>5.88</v>
      </c>
      <c r="C21" s="57">
        <f t="shared" si="0"/>
        <v>2.0796057520197461E-6</v>
      </c>
    </row>
    <row r="22" spans="1:3" s="49" customFormat="1" x14ac:dyDescent="0.25">
      <c r="A22" s="130" t="s">
        <v>228</v>
      </c>
      <c r="B22" s="73">
        <v>16.074999999999999</v>
      </c>
      <c r="C22" s="57">
        <f t="shared" si="0"/>
        <v>5.6853167455301737E-6</v>
      </c>
    </row>
    <row r="23" spans="1:3" s="49" customFormat="1" x14ac:dyDescent="0.25">
      <c r="A23" s="130" t="s">
        <v>251</v>
      </c>
      <c r="B23" s="73">
        <v>21.475000000000001</v>
      </c>
      <c r="C23" s="57">
        <f t="shared" si="0"/>
        <v>7.595158762691166E-6</v>
      </c>
    </row>
    <row r="24" spans="1:3" s="49" customFormat="1" x14ac:dyDescent="0.25">
      <c r="A24" s="130" t="s">
        <v>252</v>
      </c>
      <c r="B24" s="73">
        <v>9.4250000000000007</v>
      </c>
      <c r="C24" s="57">
        <f t="shared" si="0"/>
        <v>3.3333816688411754E-6</v>
      </c>
    </row>
    <row r="25" spans="1:3" s="49" customFormat="1" x14ac:dyDescent="0.25">
      <c r="A25" s="131" t="s">
        <v>253</v>
      </c>
      <c r="B25" s="73">
        <v>583.96400000000006</v>
      </c>
      <c r="C25" s="57">
        <f t="shared" si="0"/>
        <v>2.0653314513137064E-4</v>
      </c>
    </row>
    <row r="26" spans="1:3" s="49" customFormat="1" x14ac:dyDescent="0.25">
      <c r="A26" s="71" t="s">
        <v>228</v>
      </c>
      <c r="B26" s="73"/>
      <c r="C26" s="57">
        <f t="shared" si="0"/>
        <v>0</v>
      </c>
    </row>
    <row r="27" spans="1:3" s="49" customFormat="1" x14ac:dyDescent="0.25">
      <c r="A27" s="71" t="s">
        <v>229</v>
      </c>
      <c r="B27" s="73"/>
      <c r="C27" s="57">
        <f t="shared" si="0"/>
        <v>0</v>
      </c>
    </row>
    <row r="28" spans="1:3" s="49" customFormat="1" x14ac:dyDescent="0.25">
      <c r="A28" s="71" t="s">
        <v>98</v>
      </c>
      <c r="B28" s="73">
        <v>2.77</v>
      </c>
      <c r="C28" s="57">
        <f t="shared" si="0"/>
        <v>9.7967821991406416E-7</v>
      </c>
    </row>
    <row r="29" spans="1:3" s="49" customFormat="1" x14ac:dyDescent="0.25">
      <c r="A29" s="71" t="s">
        <v>100</v>
      </c>
      <c r="B29" s="132">
        <v>61.445</v>
      </c>
      <c r="C29" s="57">
        <f t="shared" si="0"/>
        <v>2.1731526434158726E-5</v>
      </c>
    </row>
    <row r="30" spans="1:3" s="49" customFormat="1" x14ac:dyDescent="0.25">
      <c r="A30" s="71" t="s">
        <v>215</v>
      </c>
      <c r="B30" s="73"/>
      <c r="C30" s="57">
        <f t="shared" si="0"/>
        <v>0</v>
      </c>
    </row>
    <row r="31" spans="1:3" s="49" customFormat="1" x14ac:dyDescent="0.25">
      <c r="A31" s="71" t="s">
        <v>99</v>
      </c>
      <c r="B31" s="73"/>
      <c r="C31" s="57">
        <f t="shared" si="0"/>
        <v>0</v>
      </c>
    </row>
    <row r="32" spans="1:3" s="49" customFormat="1" x14ac:dyDescent="0.25">
      <c r="A32" s="86" t="s">
        <v>96</v>
      </c>
      <c r="B32" s="61"/>
      <c r="C32" s="57"/>
    </row>
    <row r="33" spans="1:3" s="49" customFormat="1" x14ac:dyDescent="0.25">
      <c r="A33" s="58" t="s">
        <v>101</v>
      </c>
      <c r="B33" s="59">
        <f>SUM(B19:B32)</f>
        <v>753.32200000000012</v>
      </c>
      <c r="C33" s="60">
        <f>B33/$B$253</f>
        <v>2.6643074223180608E-4</v>
      </c>
    </row>
    <row r="34" spans="1:3" s="49" customFormat="1" x14ac:dyDescent="0.25">
      <c r="A34" s="86" t="s">
        <v>102</v>
      </c>
      <c r="B34" s="61"/>
      <c r="C34" s="57"/>
    </row>
    <row r="35" spans="1:3" s="49" customFormat="1" x14ac:dyDescent="0.25">
      <c r="A35" s="87" t="s">
        <v>80</v>
      </c>
      <c r="B35" s="61">
        <f>'נספח 3 - כללי'!B35+'נספח 3-אג"ח'!B11+'נספח 3 - מניות'!B11</f>
        <v>0</v>
      </c>
      <c r="C35" s="57">
        <f>B35/$B$253</f>
        <v>0</v>
      </c>
    </row>
    <row r="36" spans="1:3" s="49" customFormat="1" x14ac:dyDescent="0.25">
      <c r="A36" s="87" t="s">
        <v>81</v>
      </c>
      <c r="B36" s="61">
        <f>'נספח 3 - כללי'!B36+'נספח 3-אג"ח'!B12+'נספח 3 - מניות'!B12</f>
        <v>0</v>
      </c>
      <c r="C36" s="57">
        <f>B36/$B$253</f>
        <v>0</v>
      </c>
    </row>
    <row r="37" spans="1:3" s="49" customFormat="1" x14ac:dyDescent="0.25">
      <c r="A37" s="87" t="s">
        <v>75</v>
      </c>
      <c r="B37" s="61">
        <f>'נספח 3 - כללי'!B37+'נספח 3-אג"ח'!B13+'נספח 3 - מניות'!B13</f>
        <v>0</v>
      </c>
      <c r="C37" s="57">
        <f>B37/$B$253</f>
        <v>0</v>
      </c>
    </row>
    <row r="38" spans="1:3" s="49" customFormat="1" x14ac:dyDescent="0.25">
      <c r="A38" s="58" t="s">
        <v>103</v>
      </c>
      <c r="B38" s="59">
        <f>SUM(B35:B37)</f>
        <v>0</v>
      </c>
      <c r="C38" s="60">
        <f>B38/$B$253</f>
        <v>0</v>
      </c>
    </row>
    <row r="39" spans="1:3" s="49" customFormat="1" x14ac:dyDescent="0.25">
      <c r="A39" s="86" t="s">
        <v>104</v>
      </c>
      <c r="B39" s="61"/>
      <c r="C39" s="57"/>
    </row>
    <row r="40" spans="1:3" s="49" customFormat="1" x14ac:dyDescent="0.25">
      <c r="A40" s="111" t="s">
        <v>80</v>
      </c>
      <c r="B40" s="61">
        <f>'נספח 3 - כללי'!B40+'נספח 3-אג"ח'!B16+'נספח 3 - מניות'!B16</f>
        <v>0</v>
      </c>
      <c r="C40" s="57">
        <f>B40/$B$253</f>
        <v>0</v>
      </c>
    </row>
    <row r="41" spans="1:3" s="49" customFormat="1" x14ac:dyDescent="0.25">
      <c r="A41" s="111" t="s">
        <v>81</v>
      </c>
      <c r="B41" s="61">
        <f>'נספח 3 - כללי'!B41+'נספח 3-אג"ח'!B17+'נספח 3 - מניות'!B17</f>
        <v>0</v>
      </c>
      <c r="C41" s="57">
        <f>B41/$B$253</f>
        <v>0</v>
      </c>
    </row>
    <row r="42" spans="1:3" s="49" customFormat="1" x14ac:dyDescent="0.25">
      <c r="A42" s="111" t="s">
        <v>75</v>
      </c>
      <c r="B42" s="61">
        <f>'נספח 3 - כללי'!B42+'נספח 3-אג"ח'!B18+'נספח 3 - מניות'!B18</f>
        <v>0</v>
      </c>
      <c r="C42" s="57">
        <f>B42/$B$253</f>
        <v>0</v>
      </c>
    </row>
    <row r="43" spans="1:3" s="49" customFormat="1" x14ac:dyDescent="0.25">
      <c r="A43" s="58" t="s">
        <v>105</v>
      </c>
      <c r="B43" s="59">
        <f>SUM(B40:B42)</f>
        <v>0</v>
      </c>
      <c r="C43" s="60">
        <f>B43/$B$253</f>
        <v>0</v>
      </c>
    </row>
    <row r="44" spans="1:3" s="49" customFormat="1" x14ac:dyDescent="0.25">
      <c r="A44" s="110" t="s">
        <v>106</v>
      </c>
      <c r="B44" s="61"/>
      <c r="C44" s="57"/>
    </row>
    <row r="45" spans="1:3" s="49" customFormat="1" x14ac:dyDescent="0.25">
      <c r="A45" s="110" t="s">
        <v>107</v>
      </c>
      <c r="B45" s="90"/>
      <c r="C45" s="57"/>
    </row>
    <row r="46" spans="1:3" s="118" customFormat="1" x14ac:dyDescent="0.25">
      <c r="A46" s="94" t="s">
        <v>123</v>
      </c>
      <c r="B46" s="9"/>
      <c r="C46" s="72">
        <f>B46/$B$253</f>
        <v>0</v>
      </c>
    </row>
    <row r="47" spans="1:3" s="118" customFormat="1" x14ac:dyDescent="0.25">
      <c r="A47" s="94"/>
      <c r="B47" s="9"/>
      <c r="C47" s="72"/>
    </row>
    <row r="48" spans="1:3" s="118" customFormat="1" x14ac:dyDescent="0.25">
      <c r="A48" s="94"/>
      <c r="B48" s="9"/>
      <c r="C48" s="72"/>
    </row>
    <row r="49" spans="1:16384" s="118" customFormat="1" x14ac:dyDescent="0.25">
      <c r="A49" s="91" t="s">
        <v>124</v>
      </c>
      <c r="B49" s="9"/>
      <c r="C49" s="72">
        <f>B49/$B$253</f>
        <v>0</v>
      </c>
    </row>
    <row r="50" spans="1:16384" s="118" customFormat="1" x14ac:dyDescent="0.25">
      <c r="A50" s="91" t="s">
        <v>205</v>
      </c>
      <c r="B50" s="9"/>
      <c r="C50" s="72">
        <f>B50/$B$253</f>
        <v>0</v>
      </c>
    </row>
    <row r="51" spans="1:16384" s="49" customFormat="1" x14ac:dyDescent="0.25">
      <c r="A51" s="58" t="s">
        <v>109</v>
      </c>
      <c r="B51" s="59">
        <f>SUM(B46:B50)</f>
        <v>0</v>
      </c>
      <c r="C51" s="60">
        <f>B51/$B$253</f>
        <v>0</v>
      </c>
    </row>
    <row r="52" spans="1:16384" s="49" customFormat="1" x14ac:dyDescent="0.25">
      <c r="A52" s="110" t="s">
        <v>110</v>
      </c>
      <c r="B52" s="90"/>
      <c r="C52" s="57"/>
    </row>
    <row r="53" spans="1:16384" s="49" customFormat="1" x14ac:dyDescent="0.25">
      <c r="A53" s="124" t="s">
        <v>111</v>
      </c>
      <c r="B53">
        <v>1.1499999999999999</v>
      </c>
      <c r="C53" s="72">
        <f t="shared" ref="C53:C62" si="1">B53/$B$253</f>
        <v>4.0672561476576666E-7</v>
      </c>
      <c r="D53"/>
      <c r="E53" s="124"/>
      <c r="F53"/>
      <c r="G53" s="124"/>
      <c r="H53"/>
      <c r="I53" s="124"/>
      <c r="J53"/>
      <c r="K53" s="124"/>
      <c r="L53"/>
      <c r="M53" s="124"/>
      <c r="N53"/>
      <c r="O53" s="124"/>
      <c r="P53"/>
      <c r="Q53" s="124"/>
      <c r="R53"/>
      <c r="S53" s="124"/>
      <c r="T53"/>
      <c r="U53" s="124"/>
      <c r="V53"/>
      <c r="W53" s="124"/>
      <c r="X53"/>
      <c r="Y53" s="124"/>
      <c r="Z53"/>
      <c r="AA53" s="124"/>
      <c r="AB53"/>
      <c r="AC53" s="124"/>
      <c r="AD53"/>
      <c r="AE53" s="124"/>
      <c r="AF53"/>
      <c r="AG53" s="124"/>
      <c r="AH53"/>
      <c r="AI53" s="124"/>
      <c r="AJ53"/>
      <c r="AK53" s="124"/>
      <c r="AL53"/>
      <c r="AM53" s="124"/>
      <c r="AN53"/>
      <c r="AO53" s="124"/>
      <c r="AP53"/>
      <c r="AQ53" s="124"/>
      <c r="AR53"/>
      <c r="AS53" s="124"/>
      <c r="AT53"/>
      <c r="AU53" s="124"/>
      <c r="AV53"/>
      <c r="AW53" s="124"/>
      <c r="AX53"/>
      <c r="AY53" s="124"/>
      <c r="AZ53"/>
      <c r="BA53" s="124"/>
      <c r="BB53"/>
      <c r="BC53" s="124"/>
      <c r="BD53"/>
      <c r="BE53" s="124"/>
      <c r="BF53"/>
      <c r="BG53" s="124"/>
      <c r="BH53"/>
      <c r="BI53" s="124"/>
      <c r="BJ53"/>
      <c r="BK53" s="124"/>
      <c r="BL53"/>
      <c r="BM53" s="124"/>
      <c r="BN53"/>
      <c r="BO53" s="124"/>
      <c r="BP53"/>
      <c r="BQ53" s="124"/>
      <c r="BR53"/>
      <c r="BS53" s="124"/>
      <c r="BT53"/>
      <c r="BU53" s="124"/>
      <c r="BV53"/>
      <c r="BW53" s="124"/>
      <c r="BX53"/>
      <c r="BY53" s="124"/>
      <c r="BZ53"/>
      <c r="CA53" s="124"/>
      <c r="CB53"/>
      <c r="CC53" s="124"/>
      <c r="CD53"/>
      <c r="CE53" s="124"/>
      <c r="CF53"/>
      <c r="CG53" s="124"/>
      <c r="CH53"/>
      <c r="CI53" s="124"/>
      <c r="CJ53"/>
      <c r="CK53" s="124"/>
      <c r="CL53"/>
      <c r="CM53" s="124"/>
      <c r="CN53"/>
      <c r="CO53" s="124"/>
      <c r="CP53"/>
      <c r="CQ53" s="124"/>
      <c r="CR53"/>
      <c r="CS53" s="124"/>
      <c r="CT53"/>
      <c r="CU53" s="124"/>
      <c r="CV53"/>
      <c r="CW53" s="124"/>
      <c r="CX53"/>
      <c r="CY53" s="124"/>
      <c r="CZ53"/>
      <c r="DA53" s="124"/>
      <c r="DB53"/>
      <c r="DC53" s="124"/>
      <c r="DD53"/>
      <c r="DE53" s="124"/>
      <c r="DF53"/>
      <c r="DG53" s="124"/>
      <c r="DH53"/>
      <c r="DI53" s="124"/>
      <c r="DJ53"/>
      <c r="DK53" s="124"/>
      <c r="DL53"/>
      <c r="DM53" s="124"/>
      <c r="DN53"/>
      <c r="DO53" s="124"/>
      <c r="DP53"/>
      <c r="DQ53" s="124"/>
      <c r="DR53"/>
      <c r="DS53" s="124"/>
      <c r="DT53"/>
      <c r="DU53" s="124"/>
      <c r="DV53"/>
      <c r="DW53" s="124"/>
      <c r="DX53"/>
      <c r="DY53" s="124"/>
      <c r="DZ53"/>
      <c r="EA53" s="124"/>
      <c r="EB53"/>
      <c r="EC53" s="124"/>
      <c r="ED53"/>
      <c r="EE53" s="124"/>
      <c r="EF53"/>
      <c r="EG53" s="124"/>
      <c r="EH53"/>
      <c r="EI53" s="124"/>
      <c r="EJ53"/>
      <c r="EK53" s="124"/>
      <c r="EL53"/>
      <c r="EM53" s="124"/>
      <c r="EN53"/>
      <c r="EO53" s="124"/>
      <c r="EP53"/>
      <c r="EQ53" s="124"/>
      <c r="ER53"/>
      <c r="ES53" s="124"/>
      <c r="ET53"/>
      <c r="EU53" s="124"/>
      <c r="EV53"/>
      <c r="EW53" s="124"/>
      <c r="EX53"/>
      <c r="EY53" s="124"/>
      <c r="EZ53"/>
      <c r="FA53" s="124"/>
      <c r="FB53"/>
      <c r="FC53" s="124"/>
      <c r="FD53"/>
      <c r="FE53" s="124"/>
      <c r="FF53"/>
      <c r="FG53" s="124"/>
      <c r="FH53"/>
      <c r="FI53" s="124"/>
      <c r="FJ53"/>
      <c r="FK53" s="124"/>
      <c r="FL53"/>
      <c r="FM53" s="124"/>
      <c r="FN53"/>
      <c r="FO53" s="124"/>
      <c r="FP53"/>
      <c r="FQ53" s="124"/>
      <c r="FR53"/>
      <c r="FS53" s="124"/>
      <c r="FT53"/>
      <c r="FU53" s="124"/>
      <c r="FV53"/>
      <c r="FW53" s="124"/>
      <c r="FX53"/>
      <c r="FY53" s="124"/>
      <c r="FZ53"/>
      <c r="GA53" s="124"/>
      <c r="GB53"/>
      <c r="GC53" s="124"/>
      <c r="GD53"/>
      <c r="GE53" s="124"/>
      <c r="GF53"/>
      <c r="GG53" s="124"/>
      <c r="GH53"/>
      <c r="GI53" s="124"/>
      <c r="GJ53"/>
      <c r="GK53" s="124"/>
      <c r="GL53"/>
      <c r="GM53" s="124"/>
      <c r="GN53"/>
      <c r="GO53" s="124"/>
      <c r="GP53"/>
      <c r="GQ53" s="124"/>
      <c r="GR53"/>
      <c r="GS53" s="124"/>
      <c r="GT53"/>
      <c r="GU53" s="124"/>
      <c r="GV53"/>
      <c r="GW53" s="124"/>
      <c r="GX53"/>
      <c r="GY53" s="124"/>
      <c r="GZ53"/>
      <c r="HA53" s="124"/>
      <c r="HB53"/>
      <c r="HC53" s="124"/>
      <c r="HD53"/>
      <c r="HE53" s="124"/>
      <c r="HF53"/>
      <c r="HG53" s="124"/>
      <c r="HH53"/>
      <c r="HI53" s="124"/>
      <c r="HJ53"/>
      <c r="HK53" s="124"/>
      <c r="HL53"/>
      <c r="HM53" s="124"/>
      <c r="HN53"/>
      <c r="HO53" s="124"/>
      <c r="HP53"/>
      <c r="HQ53" s="124"/>
      <c r="HR53"/>
      <c r="HS53" s="124"/>
      <c r="HT53"/>
      <c r="HU53" s="124"/>
      <c r="HV53"/>
      <c r="HW53" s="124"/>
      <c r="HX53"/>
      <c r="HY53" s="124"/>
      <c r="HZ53"/>
      <c r="IA53" s="124"/>
      <c r="IB53"/>
      <c r="IC53" s="124"/>
      <c r="ID53"/>
      <c r="IE53" s="124"/>
      <c r="IF53"/>
      <c r="IG53" s="124"/>
      <c r="IH53"/>
      <c r="II53" s="124"/>
      <c r="IJ53"/>
      <c r="IK53" s="124"/>
      <c r="IL53"/>
      <c r="IM53" s="124"/>
      <c r="IN53"/>
      <c r="IO53" s="124"/>
      <c r="IP53"/>
      <c r="IQ53" s="124"/>
      <c r="IR53"/>
      <c r="IS53" s="124"/>
      <c r="IT53"/>
      <c r="IU53" s="124"/>
      <c r="IV53"/>
      <c r="IW53" s="124"/>
      <c r="IX53"/>
      <c r="IY53" s="124"/>
      <c r="IZ53"/>
      <c r="JA53" s="124"/>
      <c r="JB53"/>
      <c r="JC53" s="124"/>
      <c r="JD53"/>
      <c r="JE53" s="124"/>
      <c r="JF53"/>
      <c r="JG53" s="124"/>
      <c r="JH53"/>
      <c r="JI53" s="124"/>
      <c r="JJ53"/>
      <c r="JK53" s="124"/>
      <c r="JL53"/>
      <c r="JM53" s="124"/>
      <c r="JN53"/>
      <c r="JO53" s="124"/>
      <c r="JP53"/>
      <c r="JQ53" s="124"/>
      <c r="JR53"/>
      <c r="JS53" s="124"/>
      <c r="JT53"/>
      <c r="JU53" s="124"/>
      <c r="JV53"/>
      <c r="JW53" s="124"/>
      <c r="JX53"/>
      <c r="JY53" s="124"/>
      <c r="JZ53"/>
      <c r="KA53" s="124"/>
      <c r="KB53"/>
      <c r="KC53" s="124"/>
      <c r="KD53"/>
      <c r="KE53" s="124"/>
      <c r="KF53"/>
      <c r="KG53" s="124"/>
      <c r="KH53"/>
      <c r="KI53" s="124"/>
      <c r="KJ53"/>
      <c r="KK53" s="124"/>
      <c r="KL53"/>
      <c r="KM53" s="124"/>
      <c r="KN53"/>
      <c r="KO53" s="124"/>
      <c r="KP53"/>
      <c r="KQ53" s="124"/>
      <c r="KR53"/>
      <c r="KS53" s="124"/>
      <c r="KT53"/>
      <c r="KU53" s="124"/>
      <c r="KV53"/>
      <c r="KW53" s="124"/>
      <c r="KX53"/>
      <c r="KY53" s="124"/>
      <c r="KZ53"/>
      <c r="LA53" s="124"/>
      <c r="LB53"/>
      <c r="LC53" s="124"/>
      <c r="LD53"/>
      <c r="LE53" s="124"/>
      <c r="LF53"/>
      <c r="LG53" s="124"/>
      <c r="LH53"/>
      <c r="LI53" s="124"/>
      <c r="LJ53"/>
      <c r="LK53" s="124"/>
      <c r="LL53"/>
      <c r="LM53" s="124"/>
      <c r="LN53"/>
      <c r="LO53" s="124"/>
      <c r="LP53"/>
      <c r="LQ53" s="124"/>
      <c r="LR53"/>
      <c r="LS53" s="124"/>
      <c r="LT53"/>
      <c r="LU53" s="124"/>
      <c r="LV53"/>
      <c r="LW53" s="124"/>
      <c r="LX53"/>
      <c r="LY53" s="124"/>
      <c r="LZ53"/>
      <c r="MA53" s="124"/>
      <c r="MB53"/>
      <c r="MC53" s="124"/>
      <c r="MD53"/>
      <c r="ME53" s="124"/>
      <c r="MF53"/>
      <c r="MG53" s="124"/>
      <c r="MH53"/>
      <c r="MI53" s="124"/>
      <c r="MJ53"/>
      <c r="MK53" s="124"/>
      <c r="ML53"/>
      <c r="MM53" s="124"/>
      <c r="MN53"/>
      <c r="MO53" s="124"/>
      <c r="MP53"/>
      <c r="MQ53" s="124"/>
      <c r="MR53"/>
      <c r="MS53" s="124"/>
      <c r="MT53"/>
      <c r="MU53" s="124"/>
      <c r="MV53"/>
      <c r="MW53" s="124"/>
      <c r="MX53"/>
      <c r="MY53" s="124"/>
      <c r="MZ53"/>
      <c r="NA53" s="124"/>
      <c r="NB53"/>
      <c r="NC53" s="124"/>
      <c r="ND53"/>
      <c r="NE53" s="124"/>
      <c r="NF53"/>
      <c r="NG53" s="124"/>
      <c r="NH53"/>
      <c r="NI53" s="124"/>
      <c r="NJ53"/>
      <c r="NK53" s="124"/>
      <c r="NL53"/>
      <c r="NM53" s="124"/>
      <c r="NN53"/>
      <c r="NO53" s="124"/>
      <c r="NP53"/>
      <c r="NQ53" s="124"/>
      <c r="NR53"/>
      <c r="NS53" s="124"/>
      <c r="NT53"/>
      <c r="NU53" s="124"/>
      <c r="NV53"/>
      <c r="NW53" s="124"/>
      <c r="NX53"/>
      <c r="NY53" s="124"/>
      <c r="NZ53"/>
      <c r="OA53" s="124"/>
      <c r="OB53"/>
      <c r="OC53" s="124"/>
      <c r="OD53"/>
      <c r="OE53" s="124"/>
      <c r="OF53"/>
      <c r="OG53" s="124"/>
      <c r="OH53"/>
      <c r="OI53" s="124"/>
      <c r="OJ53"/>
      <c r="OK53" s="124"/>
      <c r="OL53"/>
      <c r="OM53" s="124"/>
      <c r="ON53"/>
      <c r="OO53" s="124"/>
      <c r="OP53"/>
      <c r="OQ53" s="124"/>
      <c r="OR53"/>
      <c r="OS53" s="124"/>
      <c r="OT53"/>
      <c r="OU53" s="124"/>
      <c r="OV53"/>
      <c r="OW53" s="124"/>
      <c r="OX53"/>
      <c r="OY53" s="124"/>
      <c r="OZ53"/>
      <c r="PA53" s="124"/>
      <c r="PB53"/>
      <c r="PC53" s="124"/>
      <c r="PD53"/>
      <c r="PE53" s="124"/>
      <c r="PF53"/>
      <c r="PG53" s="124"/>
      <c r="PH53"/>
      <c r="PI53" s="124"/>
      <c r="PJ53"/>
      <c r="PK53" s="124"/>
      <c r="PL53"/>
      <c r="PM53" s="124"/>
      <c r="PN53"/>
      <c r="PO53" s="124"/>
      <c r="PP53"/>
      <c r="PQ53" s="124"/>
      <c r="PR53"/>
      <c r="PS53" s="124"/>
      <c r="PT53"/>
      <c r="PU53" s="124"/>
      <c r="PV53"/>
      <c r="PW53" s="124"/>
      <c r="PX53"/>
      <c r="PY53" s="124"/>
      <c r="PZ53"/>
      <c r="QA53" s="124"/>
      <c r="QB53"/>
      <c r="QC53" s="124"/>
      <c r="QD53"/>
      <c r="QE53" s="124"/>
      <c r="QF53"/>
      <c r="QG53" s="124"/>
      <c r="QH53"/>
      <c r="QI53" s="124"/>
      <c r="QJ53"/>
      <c r="QK53" s="124"/>
      <c r="QL53"/>
      <c r="QM53" s="124"/>
      <c r="QN53"/>
      <c r="QO53" s="124"/>
      <c r="QP53"/>
      <c r="QQ53" s="124"/>
      <c r="QR53"/>
      <c r="QS53" s="124"/>
      <c r="QT53"/>
      <c r="QU53" s="124"/>
      <c r="QV53"/>
      <c r="QW53" s="124"/>
      <c r="QX53"/>
      <c r="QY53" s="124"/>
      <c r="QZ53"/>
      <c r="RA53" s="124"/>
      <c r="RB53"/>
      <c r="RC53" s="124"/>
      <c r="RD53"/>
      <c r="RE53" s="124"/>
      <c r="RF53"/>
      <c r="RG53" s="124"/>
      <c r="RH53"/>
      <c r="RI53" s="124"/>
      <c r="RJ53"/>
      <c r="RK53" s="124"/>
      <c r="RL53"/>
      <c r="RM53" s="124"/>
      <c r="RN53"/>
      <c r="RO53" s="124"/>
      <c r="RP53"/>
      <c r="RQ53" s="124"/>
      <c r="RR53"/>
      <c r="RS53" s="124"/>
      <c r="RT53"/>
      <c r="RU53" s="124"/>
      <c r="RV53"/>
      <c r="RW53" s="124"/>
      <c r="RX53"/>
      <c r="RY53" s="124"/>
      <c r="RZ53"/>
      <c r="SA53" s="124"/>
      <c r="SB53"/>
      <c r="SC53" s="124"/>
      <c r="SD53"/>
      <c r="SE53" s="124"/>
      <c r="SF53"/>
      <c r="SG53" s="124"/>
      <c r="SH53"/>
      <c r="SI53" s="124"/>
      <c r="SJ53"/>
      <c r="SK53" s="124"/>
      <c r="SL53"/>
      <c r="SM53" s="124"/>
      <c r="SN53"/>
      <c r="SO53" s="124"/>
      <c r="SP53"/>
      <c r="SQ53" s="124"/>
      <c r="SR53"/>
      <c r="SS53" s="124"/>
      <c r="ST53"/>
      <c r="SU53" s="124"/>
      <c r="SV53"/>
      <c r="SW53" s="124"/>
      <c r="SX53"/>
      <c r="SY53" s="124"/>
      <c r="SZ53"/>
      <c r="TA53" s="124"/>
      <c r="TB53"/>
      <c r="TC53" s="124"/>
      <c r="TD53"/>
      <c r="TE53" s="124"/>
      <c r="TF53"/>
      <c r="TG53" s="124"/>
      <c r="TH53"/>
      <c r="TI53" s="124"/>
      <c r="TJ53"/>
      <c r="TK53" s="124"/>
      <c r="TL53"/>
      <c r="TM53" s="124"/>
      <c r="TN53"/>
      <c r="TO53" s="124"/>
      <c r="TP53"/>
      <c r="TQ53" s="124"/>
      <c r="TR53"/>
      <c r="TS53" s="124"/>
      <c r="TT53"/>
      <c r="TU53" s="124"/>
      <c r="TV53"/>
      <c r="TW53" s="124"/>
      <c r="TX53"/>
      <c r="TY53" s="124"/>
      <c r="TZ53"/>
      <c r="UA53" s="124"/>
      <c r="UB53"/>
      <c r="UC53" s="124"/>
      <c r="UD53"/>
      <c r="UE53" s="124"/>
      <c r="UF53"/>
      <c r="UG53" s="124"/>
      <c r="UH53"/>
      <c r="UI53" s="124"/>
      <c r="UJ53"/>
      <c r="UK53" s="124"/>
      <c r="UL53"/>
      <c r="UM53" s="124"/>
      <c r="UN53"/>
      <c r="UO53" s="124"/>
      <c r="UP53"/>
      <c r="UQ53" s="124"/>
      <c r="UR53"/>
      <c r="US53" s="124"/>
      <c r="UT53"/>
      <c r="UU53" s="124"/>
      <c r="UV53"/>
      <c r="UW53" s="124"/>
      <c r="UX53"/>
      <c r="UY53" s="124"/>
      <c r="UZ53"/>
      <c r="VA53" s="124"/>
      <c r="VB53"/>
      <c r="VC53" s="124"/>
      <c r="VD53"/>
      <c r="VE53" s="124"/>
      <c r="VF53"/>
      <c r="VG53" s="124"/>
      <c r="VH53"/>
      <c r="VI53" s="124"/>
      <c r="VJ53"/>
      <c r="VK53" s="124"/>
      <c r="VL53"/>
      <c r="VM53" s="124"/>
      <c r="VN53"/>
      <c r="VO53" s="124"/>
      <c r="VP53"/>
      <c r="VQ53" s="124"/>
      <c r="VR53"/>
      <c r="VS53" s="124"/>
      <c r="VT53"/>
      <c r="VU53" s="124"/>
      <c r="VV53"/>
      <c r="VW53" s="124"/>
      <c r="VX53"/>
      <c r="VY53" s="124"/>
      <c r="VZ53"/>
      <c r="WA53" s="124"/>
      <c r="WB53"/>
      <c r="WC53" s="124"/>
      <c r="WD53"/>
      <c r="WE53" s="124"/>
      <c r="WF53"/>
      <c r="WG53" s="124"/>
      <c r="WH53"/>
      <c r="WI53" s="124"/>
      <c r="WJ53"/>
      <c r="WK53" s="124"/>
      <c r="WL53"/>
      <c r="WM53" s="124"/>
      <c r="WN53"/>
      <c r="WO53" s="124"/>
      <c r="WP53"/>
      <c r="WQ53" s="124"/>
      <c r="WR53"/>
      <c r="WS53" s="124"/>
      <c r="WT53"/>
      <c r="WU53" s="124"/>
      <c r="WV53"/>
      <c r="WW53" s="124"/>
      <c r="WX53"/>
      <c r="WY53" s="124"/>
      <c r="WZ53"/>
      <c r="XA53" s="124"/>
      <c r="XB53"/>
      <c r="XC53" s="124"/>
      <c r="XD53"/>
      <c r="XE53" s="124"/>
      <c r="XF53"/>
      <c r="XG53" s="124"/>
      <c r="XH53"/>
      <c r="XI53" s="124"/>
      <c r="XJ53"/>
      <c r="XK53" s="124"/>
      <c r="XL53"/>
      <c r="XM53" s="124"/>
      <c r="XN53"/>
      <c r="XO53" s="124"/>
      <c r="XP53"/>
      <c r="XQ53" s="124"/>
      <c r="XR53"/>
      <c r="XS53" s="124"/>
      <c r="XT53"/>
      <c r="XU53" s="124"/>
      <c r="XV53"/>
      <c r="XW53" s="124"/>
      <c r="XX53"/>
      <c r="XY53" s="124"/>
      <c r="XZ53"/>
      <c r="YA53" s="124"/>
      <c r="YB53"/>
      <c r="YC53" s="124"/>
      <c r="YD53"/>
      <c r="YE53" s="124"/>
      <c r="YF53"/>
      <c r="YG53" s="124"/>
      <c r="YH53"/>
      <c r="YI53" s="124"/>
      <c r="YJ53"/>
      <c r="YK53" s="124"/>
      <c r="YL53"/>
      <c r="YM53" s="124"/>
      <c r="YN53"/>
      <c r="YO53" s="124"/>
      <c r="YP53"/>
      <c r="YQ53" s="124"/>
      <c r="YR53"/>
      <c r="YS53" s="124"/>
      <c r="YT53"/>
      <c r="YU53" s="124"/>
      <c r="YV53"/>
      <c r="YW53" s="124"/>
      <c r="YX53"/>
      <c r="YY53" s="124"/>
      <c r="YZ53"/>
      <c r="ZA53" s="124"/>
      <c r="ZB53"/>
      <c r="ZC53" s="124"/>
      <c r="ZD53"/>
      <c r="ZE53" s="124"/>
      <c r="ZF53"/>
      <c r="ZG53" s="124"/>
      <c r="ZH53"/>
      <c r="ZI53" s="124"/>
      <c r="ZJ53"/>
      <c r="ZK53" s="124"/>
      <c r="ZL53"/>
      <c r="ZM53" s="124"/>
      <c r="ZN53"/>
      <c r="ZO53" s="124"/>
      <c r="ZP53"/>
      <c r="ZQ53" s="124"/>
      <c r="ZR53"/>
      <c r="ZS53" s="124"/>
      <c r="ZT53"/>
      <c r="ZU53" s="124"/>
      <c r="ZV53"/>
      <c r="ZW53" s="124"/>
      <c r="ZX53"/>
      <c r="ZY53" s="124"/>
      <c r="ZZ53"/>
      <c r="AAA53" s="124"/>
      <c r="AAB53"/>
      <c r="AAC53" s="124"/>
      <c r="AAD53"/>
      <c r="AAE53" s="124"/>
      <c r="AAF53"/>
      <c r="AAG53" s="124"/>
      <c r="AAH53"/>
      <c r="AAI53" s="124"/>
      <c r="AAJ53"/>
      <c r="AAK53" s="124"/>
      <c r="AAL53"/>
      <c r="AAM53" s="124"/>
      <c r="AAN53"/>
      <c r="AAO53" s="124"/>
      <c r="AAP53"/>
      <c r="AAQ53" s="124"/>
      <c r="AAR53"/>
      <c r="AAS53" s="124"/>
      <c r="AAT53"/>
      <c r="AAU53" s="124"/>
      <c r="AAV53"/>
      <c r="AAW53" s="124"/>
      <c r="AAX53"/>
      <c r="AAY53" s="124"/>
      <c r="AAZ53"/>
      <c r="ABA53" s="124"/>
      <c r="ABB53"/>
      <c r="ABC53" s="124"/>
      <c r="ABD53"/>
      <c r="ABE53" s="124"/>
      <c r="ABF53"/>
      <c r="ABG53" s="124"/>
      <c r="ABH53"/>
      <c r="ABI53" s="124"/>
      <c r="ABJ53"/>
      <c r="ABK53" s="124"/>
      <c r="ABL53"/>
      <c r="ABM53" s="124"/>
      <c r="ABN53"/>
      <c r="ABO53" s="124"/>
      <c r="ABP53"/>
      <c r="ABQ53" s="124"/>
      <c r="ABR53"/>
      <c r="ABS53" s="124"/>
      <c r="ABT53"/>
      <c r="ABU53" s="124"/>
      <c r="ABV53"/>
      <c r="ABW53" s="124"/>
      <c r="ABX53"/>
      <c r="ABY53" s="124"/>
      <c r="ABZ53"/>
      <c r="ACA53" s="124"/>
      <c r="ACB53"/>
      <c r="ACC53" s="124"/>
      <c r="ACD53"/>
      <c r="ACE53" s="124"/>
      <c r="ACF53"/>
      <c r="ACG53" s="124"/>
      <c r="ACH53"/>
      <c r="ACI53" s="124"/>
      <c r="ACJ53"/>
      <c r="ACK53" s="124"/>
      <c r="ACL53"/>
      <c r="ACM53" s="124"/>
      <c r="ACN53"/>
      <c r="ACO53" s="124"/>
      <c r="ACP53"/>
      <c r="ACQ53" s="124"/>
      <c r="ACR53"/>
      <c r="ACS53" s="124"/>
      <c r="ACT53"/>
      <c r="ACU53" s="124"/>
      <c r="ACV53"/>
      <c r="ACW53" s="124"/>
      <c r="ACX53"/>
      <c r="ACY53" s="124"/>
      <c r="ACZ53"/>
      <c r="ADA53" s="124"/>
      <c r="ADB53"/>
      <c r="ADC53" s="124"/>
      <c r="ADD53"/>
      <c r="ADE53" s="124"/>
      <c r="ADF53"/>
      <c r="ADG53" s="124"/>
      <c r="ADH53"/>
      <c r="ADI53" s="124"/>
      <c r="ADJ53"/>
      <c r="ADK53" s="124"/>
      <c r="ADL53"/>
      <c r="ADM53" s="124"/>
      <c r="ADN53"/>
      <c r="ADO53" s="124"/>
      <c r="ADP53"/>
      <c r="ADQ53" s="124"/>
      <c r="ADR53"/>
      <c r="ADS53" s="124"/>
      <c r="ADT53"/>
      <c r="ADU53" s="124"/>
      <c r="ADV53"/>
      <c r="ADW53" s="124"/>
      <c r="ADX53"/>
      <c r="ADY53" s="124"/>
      <c r="ADZ53"/>
      <c r="AEA53" s="124"/>
      <c r="AEB53"/>
      <c r="AEC53" s="124"/>
      <c r="AED53"/>
      <c r="AEE53" s="124"/>
      <c r="AEF53"/>
      <c r="AEG53" s="124"/>
      <c r="AEH53"/>
      <c r="AEI53" s="124"/>
      <c r="AEJ53"/>
      <c r="AEK53" s="124"/>
      <c r="AEL53"/>
      <c r="AEM53" s="124"/>
      <c r="AEN53"/>
      <c r="AEO53" s="124"/>
      <c r="AEP53"/>
      <c r="AEQ53" s="124"/>
      <c r="AER53"/>
      <c r="AES53" s="124"/>
      <c r="AET53"/>
      <c r="AEU53" s="124"/>
      <c r="AEV53"/>
      <c r="AEW53" s="124"/>
      <c r="AEX53"/>
      <c r="AEY53" s="124"/>
      <c r="AEZ53"/>
      <c r="AFA53" s="124"/>
      <c r="AFB53"/>
      <c r="AFC53" s="124"/>
      <c r="AFD53"/>
      <c r="AFE53" s="124"/>
      <c r="AFF53"/>
      <c r="AFG53" s="124"/>
      <c r="AFH53"/>
      <c r="AFI53" s="124"/>
      <c r="AFJ53"/>
      <c r="AFK53" s="124"/>
      <c r="AFL53"/>
      <c r="AFM53" s="124"/>
      <c r="AFN53"/>
      <c r="AFO53" s="124"/>
      <c r="AFP53"/>
      <c r="AFQ53" s="124"/>
      <c r="AFR53"/>
      <c r="AFS53" s="124"/>
      <c r="AFT53"/>
      <c r="AFU53" s="124"/>
      <c r="AFV53"/>
      <c r="AFW53" s="124"/>
      <c r="AFX53"/>
      <c r="AFY53" s="124"/>
      <c r="AFZ53"/>
      <c r="AGA53" s="124"/>
      <c r="AGB53"/>
      <c r="AGC53" s="124"/>
      <c r="AGD53"/>
      <c r="AGE53" s="124"/>
      <c r="AGF53"/>
      <c r="AGG53" s="124"/>
      <c r="AGH53"/>
      <c r="AGI53" s="124"/>
      <c r="AGJ53"/>
      <c r="AGK53" s="124"/>
      <c r="AGL53"/>
      <c r="AGM53" s="124"/>
      <c r="AGN53"/>
      <c r="AGO53" s="124"/>
      <c r="AGP53"/>
      <c r="AGQ53" s="124"/>
      <c r="AGR53"/>
      <c r="AGS53" s="124"/>
      <c r="AGT53"/>
      <c r="AGU53" s="124"/>
      <c r="AGV53"/>
      <c r="AGW53" s="124"/>
      <c r="AGX53"/>
      <c r="AGY53" s="124"/>
      <c r="AGZ53"/>
      <c r="AHA53" s="124"/>
      <c r="AHB53"/>
      <c r="AHC53" s="124"/>
      <c r="AHD53"/>
      <c r="AHE53" s="124"/>
      <c r="AHF53"/>
      <c r="AHG53" s="124"/>
      <c r="AHH53"/>
      <c r="AHI53" s="124"/>
      <c r="AHJ53"/>
      <c r="AHK53" s="124"/>
      <c r="AHL53"/>
      <c r="AHM53" s="124"/>
      <c r="AHN53"/>
      <c r="AHO53" s="124"/>
      <c r="AHP53"/>
      <c r="AHQ53" s="124"/>
      <c r="AHR53"/>
      <c r="AHS53" s="124"/>
      <c r="AHT53"/>
      <c r="AHU53" s="124"/>
      <c r="AHV53"/>
      <c r="AHW53" s="124"/>
      <c r="AHX53"/>
      <c r="AHY53" s="124"/>
      <c r="AHZ53"/>
      <c r="AIA53" s="124"/>
      <c r="AIB53"/>
      <c r="AIC53" s="124"/>
      <c r="AID53"/>
      <c r="AIE53" s="124"/>
      <c r="AIF53"/>
      <c r="AIG53" s="124"/>
      <c r="AIH53"/>
      <c r="AII53" s="124"/>
      <c r="AIJ53"/>
      <c r="AIK53" s="124"/>
      <c r="AIL53"/>
      <c r="AIM53" s="124"/>
      <c r="AIN53"/>
      <c r="AIO53" s="124"/>
      <c r="AIP53"/>
      <c r="AIQ53" s="124"/>
      <c r="AIR53"/>
      <c r="AIS53" s="124"/>
      <c r="AIT53"/>
      <c r="AIU53" s="124"/>
      <c r="AIV53"/>
      <c r="AIW53" s="124"/>
      <c r="AIX53"/>
      <c r="AIY53" s="124"/>
      <c r="AIZ53"/>
      <c r="AJA53" s="124"/>
      <c r="AJB53"/>
      <c r="AJC53" s="124"/>
      <c r="AJD53"/>
      <c r="AJE53" s="124"/>
      <c r="AJF53"/>
      <c r="AJG53" s="124"/>
      <c r="AJH53"/>
      <c r="AJI53" s="124"/>
      <c r="AJJ53"/>
      <c r="AJK53" s="124"/>
      <c r="AJL53"/>
      <c r="AJM53" s="124"/>
      <c r="AJN53"/>
      <c r="AJO53" s="124"/>
      <c r="AJP53"/>
      <c r="AJQ53" s="124"/>
      <c r="AJR53"/>
      <c r="AJS53" s="124"/>
      <c r="AJT53"/>
      <c r="AJU53" s="124"/>
      <c r="AJV53"/>
      <c r="AJW53" s="124"/>
      <c r="AJX53"/>
      <c r="AJY53" s="124"/>
      <c r="AJZ53"/>
      <c r="AKA53" s="124"/>
      <c r="AKB53"/>
      <c r="AKC53" s="124"/>
      <c r="AKD53"/>
      <c r="AKE53" s="124"/>
      <c r="AKF53"/>
      <c r="AKG53" s="124"/>
      <c r="AKH53"/>
      <c r="AKI53" s="124"/>
      <c r="AKJ53"/>
      <c r="AKK53" s="124"/>
      <c r="AKL53"/>
      <c r="AKM53" s="124"/>
      <c r="AKN53"/>
      <c r="AKO53" s="124"/>
      <c r="AKP53"/>
      <c r="AKQ53" s="124"/>
      <c r="AKR53"/>
      <c r="AKS53" s="124"/>
      <c r="AKT53"/>
      <c r="AKU53" s="124"/>
      <c r="AKV53"/>
      <c r="AKW53" s="124"/>
      <c r="AKX53"/>
      <c r="AKY53" s="124"/>
      <c r="AKZ53"/>
      <c r="ALA53" s="124"/>
      <c r="ALB53"/>
      <c r="ALC53" s="124"/>
      <c r="ALD53"/>
      <c r="ALE53" s="124"/>
      <c r="ALF53"/>
      <c r="ALG53" s="124"/>
      <c r="ALH53"/>
      <c r="ALI53" s="124"/>
      <c r="ALJ53"/>
      <c r="ALK53" s="124"/>
      <c r="ALL53"/>
      <c r="ALM53" s="124"/>
      <c r="ALN53"/>
      <c r="ALO53" s="124"/>
      <c r="ALP53"/>
      <c r="ALQ53" s="124"/>
      <c r="ALR53"/>
      <c r="ALS53" s="124"/>
      <c r="ALT53"/>
      <c r="ALU53" s="124"/>
      <c r="ALV53"/>
      <c r="ALW53" s="124"/>
      <c r="ALX53"/>
      <c r="ALY53" s="124"/>
      <c r="ALZ53"/>
      <c r="AMA53" s="124"/>
      <c r="AMB53"/>
      <c r="AMC53" s="124"/>
      <c r="AMD53"/>
      <c r="AME53" s="124"/>
      <c r="AMF53"/>
      <c r="AMG53" s="124"/>
      <c r="AMH53"/>
      <c r="AMI53" s="124"/>
      <c r="AMJ53"/>
      <c r="AMK53" s="124"/>
      <c r="AML53"/>
      <c r="AMM53" s="124"/>
      <c r="AMN53"/>
      <c r="AMO53" s="124"/>
      <c r="AMP53"/>
      <c r="AMQ53" s="124"/>
      <c r="AMR53"/>
      <c r="AMS53" s="124"/>
      <c r="AMT53"/>
      <c r="AMU53" s="124"/>
      <c r="AMV53"/>
      <c r="AMW53" s="124"/>
      <c r="AMX53"/>
      <c r="AMY53" s="124"/>
      <c r="AMZ53"/>
      <c r="ANA53" s="124"/>
      <c r="ANB53"/>
      <c r="ANC53" s="124"/>
      <c r="AND53"/>
      <c r="ANE53" s="124"/>
      <c r="ANF53"/>
      <c r="ANG53" s="124"/>
      <c r="ANH53"/>
      <c r="ANI53" s="124"/>
      <c r="ANJ53"/>
      <c r="ANK53" s="124"/>
      <c r="ANL53"/>
      <c r="ANM53" s="124"/>
      <c r="ANN53"/>
      <c r="ANO53" s="124"/>
      <c r="ANP53"/>
      <c r="ANQ53" s="124"/>
      <c r="ANR53"/>
      <c r="ANS53" s="124"/>
      <c r="ANT53"/>
      <c r="ANU53" s="124"/>
      <c r="ANV53"/>
      <c r="ANW53" s="124"/>
      <c r="ANX53"/>
      <c r="ANY53" s="124"/>
      <c r="ANZ53"/>
      <c r="AOA53" s="124"/>
      <c r="AOB53"/>
      <c r="AOC53" s="124"/>
      <c r="AOD53"/>
      <c r="AOE53" s="124"/>
      <c r="AOF53"/>
      <c r="AOG53" s="124"/>
      <c r="AOH53"/>
      <c r="AOI53" s="124"/>
      <c r="AOJ53"/>
      <c r="AOK53" s="124"/>
      <c r="AOL53"/>
      <c r="AOM53" s="124"/>
      <c r="AON53"/>
      <c r="AOO53" s="124"/>
      <c r="AOP53"/>
      <c r="AOQ53" s="124"/>
      <c r="AOR53"/>
      <c r="AOS53" s="124"/>
      <c r="AOT53"/>
      <c r="AOU53" s="124"/>
      <c r="AOV53"/>
      <c r="AOW53" s="124"/>
      <c r="AOX53"/>
      <c r="AOY53" s="124"/>
      <c r="AOZ53"/>
      <c r="APA53" s="124"/>
      <c r="APB53"/>
      <c r="APC53" s="124"/>
      <c r="APD53"/>
      <c r="APE53" s="124"/>
      <c r="APF53"/>
      <c r="APG53" s="124"/>
      <c r="APH53"/>
      <c r="API53" s="124"/>
      <c r="APJ53"/>
      <c r="APK53" s="124"/>
      <c r="APL53"/>
      <c r="APM53" s="124"/>
      <c r="APN53"/>
      <c r="APO53" s="124"/>
      <c r="APP53"/>
      <c r="APQ53" s="124"/>
      <c r="APR53"/>
      <c r="APS53" s="124"/>
      <c r="APT53"/>
      <c r="APU53" s="124"/>
      <c r="APV53"/>
      <c r="APW53" s="124"/>
      <c r="APX53"/>
      <c r="APY53" s="124"/>
      <c r="APZ53"/>
      <c r="AQA53" s="124"/>
      <c r="AQB53"/>
      <c r="AQC53" s="124"/>
      <c r="AQD53"/>
      <c r="AQE53" s="124"/>
      <c r="AQF53"/>
      <c r="AQG53" s="124"/>
      <c r="AQH53"/>
      <c r="AQI53" s="124"/>
      <c r="AQJ53"/>
      <c r="AQK53" s="124"/>
      <c r="AQL53"/>
      <c r="AQM53" s="124"/>
      <c r="AQN53"/>
      <c r="AQO53" s="124"/>
      <c r="AQP53"/>
      <c r="AQQ53" s="124"/>
      <c r="AQR53"/>
      <c r="AQS53" s="124"/>
      <c r="AQT53"/>
      <c r="AQU53" s="124"/>
      <c r="AQV53"/>
      <c r="AQW53" s="124"/>
      <c r="AQX53"/>
      <c r="AQY53" s="124"/>
      <c r="AQZ53"/>
      <c r="ARA53" s="124"/>
      <c r="ARB53"/>
      <c r="ARC53" s="124"/>
      <c r="ARD53"/>
      <c r="ARE53" s="124"/>
      <c r="ARF53"/>
      <c r="ARG53" s="124"/>
      <c r="ARH53"/>
      <c r="ARI53" s="124"/>
      <c r="ARJ53"/>
      <c r="ARK53" s="124"/>
      <c r="ARL53"/>
      <c r="ARM53" s="124"/>
      <c r="ARN53"/>
      <c r="ARO53" s="124"/>
      <c r="ARP53"/>
      <c r="ARQ53" s="124"/>
      <c r="ARR53"/>
      <c r="ARS53" s="124"/>
      <c r="ART53"/>
      <c r="ARU53" s="124"/>
      <c r="ARV53"/>
      <c r="ARW53" s="124"/>
      <c r="ARX53"/>
      <c r="ARY53" s="124"/>
      <c r="ARZ53"/>
      <c r="ASA53" s="124"/>
      <c r="ASB53"/>
      <c r="ASC53" s="124"/>
      <c r="ASD53"/>
      <c r="ASE53" s="124"/>
      <c r="ASF53"/>
      <c r="ASG53" s="124"/>
      <c r="ASH53"/>
      <c r="ASI53" s="124"/>
      <c r="ASJ53"/>
      <c r="ASK53" s="124"/>
      <c r="ASL53"/>
      <c r="ASM53" s="124"/>
      <c r="ASN53"/>
      <c r="ASO53" s="124"/>
      <c r="ASP53"/>
      <c r="ASQ53" s="124"/>
      <c r="ASR53"/>
      <c r="ASS53" s="124"/>
      <c r="AST53"/>
      <c r="ASU53" s="124"/>
      <c r="ASV53"/>
      <c r="ASW53" s="124"/>
      <c r="ASX53"/>
      <c r="ASY53" s="124"/>
      <c r="ASZ53"/>
      <c r="ATA53" s="124"/>
      <c r="ATB53"/>
      <c r="ATC53" s="124"/>
      <c r="ATD53"/>
      <c r="ATE53" s="124"/>
      <c r="ATF53"/>
      <c r="ATG53" s="124"/>
      <c r="ATH53"/>
      <c r="ATI53" s="124"/>
      <c r="ATJ53"/>
      <c r="ATK53" s="124"/>
      <c r="ATL53"/>
      <c r="ATM53" s="124"/>
      <c r="ATN53"/>
      <c r="ATO53" s="124"/>
      <c r="ATP53"/>
      <c r="ATQ53" s="124"/>
      <c r="ATR53"/>
      <c r="ATS53" s="124"/>
      <c r="ATT53"/>
      <c r="ATU53" s="124"/>
      <c r="ATV53"/>
      <c r="ATW53" s="124"/>
      <c r="ATX53"/>
      <c r="ATY53" s="124"/>
      <c r="ATZ53"/>
      <c r="AUA53" s="124"/>
      <c r="AUB53"/>
      <c r="AUC53" s="124"/>
      <c r="AUD53"/>
      <c r="AUE53" s="124"/>
      <c r="AUF53"/>
      <c r="AUG53" s="124"/>
      <c r="AUH53"/>
      <c r="AUI53" s="124"/>
      <c r="AUJ53"/>
      <c r="AUK53" s="124"/>
      <c r="AUL53"/>
      <c r="AUM53" s="124"/>
      <c r="AUN53"/>
      <c r="AUO53" s="124"/>
      <c r="AUP53"/>
      <c r="AUQ53" s="124"/>
      <c r="AUR53"/>
      <c r="AUS53" s="124"/>
      <c r="AUT53"/>
      <c r="AUU53" s="124"/>
      <c r="AUV53"/>
      <c r="AUW53" s="124"/>
      <c r="AUX53"/>
      <c r="AUY53" s="124"/>
      <c r="AUZ53"/>
      <c r="AVA53" s="124"/>
      <c r="AVB53"/>
      <c r="AVC53" s="124"/>
      <c r="AVD53"/>
      <c r="AVE53" s="124"/>
      <c r="AVF53"/>
      <c r="AVG53" s="124"/>
      <c r="AVH53"/>
      <c r="AVI53" s="124"/>
      <c r="AVJ53"/>
      <c r="AVK53" s="124"/>
      <c r="AVL53"/>
      <c r="AVM53" s="124"/>
      <c r="AVN53"/>
      <c r="AVO53" s="124"/>
      <c r="AVP53"/>
      <c r="AVQ53" s="124"/>
      <c r="AVR53"/>
      <c r="AVS53" s="124"/>
      <c r="AVT53"/>
      <c r="AVU53" s="124"/>
      <c r="AVV53"/>
      <c r="AVW53" s="124"/>
      <c r="AVX53"/>
      <c r="AVY53" s="124"/>
      <c r="AVZ53"/>
      <c r="AWA53" s="124"/>
      <c r="AWB53"/>
      <c r="AWC53" s="124"/>
      <c r="AWD53"/>
      <c r="AWE53" s="124"/>
      <c r="AWF53"/>
      <c r="AWG53" s="124"/>
      <c r="AWH53"/>
      <c r="AWI53" s="124"/>
      <c r="AWJ53"/>
      <c r="AWK53" s="124"/>
      <c r="AWL53"/>
      <c r="AWM53" s="124"/>
      <c r="AWN53"/>
      <c r="AWO53" s="124"/>
      <c r="AWP53"/>
      <c r="AWQ53" s="124"/>
      <c r="AWR53"/>
      <c r="AWS53" s="124"/>
      <c r="AWT53"/>
      <c r="AWU53" s="124"/>
      <c r="AWV53"/>
      <c r="AWW53" s="124"/>
      <c r="AWX53"/>
      <c r="AWY53" s="124"/>
      <c r="AWZ53"/>
      <c r="AXA53" s="124"/>
      <c r="AXB53"/>
      <c r="AXC53" s="124"/>
      <c r="AXD53"/>
      <c r="AXE53" s="124"/>
      <c r="AXF53"/>
      <c r="AXG53" s="124"/>
      <c r="AXH53"/>
      <c r="AXI53" s="124"/>
      <c r="AXJ53"/>
      <c r="AXK53" s="124"/>
      <c r="AXL53"/>
      <c r="AXM53" s="124"/>
      <c r="AXN53"/>
      <c r="AXO53" s="124"/>
      <c r="AXP53"/>
      <c r="AXQ53" s="124"/>
      <c r="AXR53"/>
      <c r="AXS53" s="124"/>
      <c r="AXT53"/>
      <c r="AXU53" s="124"/>
      <c r="AXV53"/>
      <c r="AXW53" s="124"/>
      <c r="AXX53"/>
      <c r="AXY53" s="124"/>
      <c r="AXZ53"/>
      <c r="AYA53" s="124"/>
      <c r="AYB53"/>
      <c r="AYC53" s="124"/>
      <c r="AYD53"/>
      <c r="AYE53" s="124"/>
      <c r="AYF53"/>
      <c r="AYG53" s="124"/>
      <c r="AYH53"/>
      <c r="AYI53" s="124"/>
      <c r="AYJ53"/>
      <c r="AYK53" s="124"/>
      <c r="AYL53"/>
      <c r="AYM53" s="124"/>
      <c r="AYN53"/>
      <c r="AYO53" s="124"/>
      <c r="AYP53"/>
      <c r="AYQ53" s="124"/>
      <c r="AYR53"/>
      <c r="AYS53" s="124"/>
      <c r="AYT53"/>
      <c r="AYU53" s="124"/>
      <c r="AYV53"/>
      <c r="AYW53" s="124"/>
      <c r="AYX53"/>
      <c r="AYY53" s="124"/>
      <c r="AYZ53"/>
      <c r="AZA53" s="124"/>
      <c r="AZB53"/>
      <c r="AZC53" s="124"/>
      <c r="AZD53"/>
      <c r="AZE53" s="124"/>
      <c r="AZF53"/>
      <c r="AZG53" s="124"/>
      <c r="AZH53"/>
      <c r="AZI53" s="124"/>
      <c r="AZJ53"/>
      <c r="AZK53" s="124"/>
      <c r="AZL53"/>
      <c r="AZM53" s="124"/>
      <c r="AZN53"/>
      <c r="AZO53" s="124"/>
      <c r="AZP53"/>
      <c r="AZQ53" s="124"/>
      <c r="AZR53"/>
      <c r="AZS53" s="124"/>
      <c r="AZT53"/>
      <c r="AZU53" s="124"/>
      <c r="AZV53"/>
      <c r="AZW53" s="124"/>
      <c r="AZX53"/>
      <c r="AZY53" s="124"/>
      <c r="AZZ53"/>
      <c r="BAA53" s="124"/>
      <c r="BAB53"/>
      <c r="BAC53" s="124"/>
      <c r="BAD53"/>
      <c r="BAE53" s="124"/>
      <c r="BAF53"/>
      <c r="BAG53" s="124"/>
      <c r="BAH53"/>
      <c r="BAI53" s="124"/>
      <c r="BAJ53"/>
      <c r="BAK53" s="124"/>
      <c r="BAL53"/>
      <c r="BAM53" s="124"/>
      <c r="BAN53"/>
      <c r="BAO53" s="124"/>
      <c r="BAP53"/>
      <c r="BAQ53" s="124"/>
      <c r="BAR53"/>
      <c r="BAS53" s="124"/>
      <c r="BAT53"/>
      <c r="BAU53" s="124"/>
      <c r="BAV53"/>
      <c r="BAW53" s="124"/>
      <c r="BAX53"/>
      <c r="BAY53" s="124"/>
      <c r="BAZ53"/>
      <c r="BBA53" s="124"/>
      <c r="BBB53"/>
      <c r="BBC53" s="124"/>
      <c r="BBD53"/>
      <c r="BBE53" s="124"/>
      <c r="BBF53"/>
      <c r="BBG53" s="124"/>
      <c r="BBH53"/>
      <c r="BBI53" s="124"/>
      <c r="BBJ53"/>
      <c r="BBK53" s="124"/>
      <c r="BBL53"/>
      <c r="BBM53" s="124"/>
      <c r="BBN53"/>
      <c r="BBO53" s="124"/>
      <c r="BBP53"/>
      <c r="BBQ53" s="124"/>
      <c r="BBR53"/>
      <c r="BBS53" s="124"/>
      <c r="BBT53"/>
      <c r="BBU53" s="124"/>
      <c r="BBV53"/>
      <c r="BBW53" s="124"/>
      <c r="BBX53"/>
      <c r="BBY53" s="124"/>
      <c r="BBZ53"/>
      <c r="BCA53" s="124"/>
      <c r="BCB53"/>
      <c r="BCC53" s="124"/>
      <c r="BCD53"/>
      <c r="BCE53" s="124"/>
      <c r="BCF53"/>
      <c r="BCG53" s="124"/>
      <c r="BCH53"/>
      <c r="BCI53" s="124"/>
      <c r="BCJ53"/>
      <c r="BCK53" s="124"/>
      <c r="BCL53"/>
      <c r="BCM53" s="124"/>
      <c r="BCN53"/>
      <c r="BCO53" s="124"/>
      <c r="BCP53"/>
      <c r="BCQ53" s="124"/>
      <c r="BCR53"/>
      <c r="BCS53" s="124"/>
      <c r="BCT53"/>
      <c r="BCU53" s="124"/>
      <c r="BCV53"/>
      <c r="BCW53" s="124"/>
      <c r="BCX53"/>
      <c r="BCY53" s="124"/>
      <c r="BCZ53"/>
      <c r="BDA53" s="124"/>
      <c r="BDB53"/>
      <c r="BDC53" s="124"/>
      <c r="BDD53"/>
      <c r="BDE53" s="124"/>
      <c r="BDF53"/>
      <c r="BDG53" s="124"/>
      <c r="BDH53"/>
      <c r="BDI53" s="124"/>
      <c r="BDJ53"/>
      <c r="BDK53" s="124"/>
      <c r="BDL53"/>
      <c r="BDM53" s="124"/>
      <c r="BDN53"/>
      <c r="BDO53" s="124"/>
      <c r="BDP53"/>
      <c r="BDQ53" s="124"/>
      <c r="BDR53"/>
      <c r="BDS53" s="124"/>
      <c r="BDT53"/>
      <c r="BDU53" s="124"/>
      <c r="BDV53"/>
      <c r="BDW53" s="124"/>
      <c r="BDX53"/>
      <c r="BDY53" s="124"/>
      <c r="BDZ53"/>
      <c r="BEA53" s="124"/>
      <c r="BEB53"/>
      <c r="BEC53" s="124"/>
      <c r="BED53"/>
      <c r="BEE53" s="124"/>
      <c r="BEF53"/>
      <c r="BEG53" s="124"/>
      <c r="BEH53"/>
      <c r="BEI53" s="124"/>
      <c r="BEJ53"/>
      <c r="BEK53" s="124"/>
      <c r="BEL53"/>
      <c r="BEM53" s="124"/>
      <c r="BEN53"/>
      <c r="BEO53" s="124"/>
      <c r="BEP53"/>
      <c r="BEQ53" s="124"/>
      <c r="BER53"/>
      <c r="BES53" s="124"/>
      <c r="BET53"/>
      <c r="BEU53" s="124"/>
      <c r="BEV53"/>
      <c r="BEW53" s="124"/>
      <c r="BEX53"/>
      <c r="BEY53" s="124"/>
      <c r="BEZ53"/>
      <c r="BFA53" s="124"/>
      <c r="BFB53"/>
      <c r="BFC53" s="124"/>
      <c r="BFD53"/>
      <c r="BFE53" s="124"/>
      <c r="BFF53"/>
      <c r="BFG53" s="124"/>
      <c r="BFH53"/>
      <c r="BFI53" s="124"/>
      <c r="BFJ53"/>
      <c r="BFK53" s="124"/>
      <c r="BFL53"/>
      <c r="BFM53" s="124"/>
      <c r="BFN53"/>
      <c r="BFO53" s="124"/>
      <c r="BFP53"/>
      <c r="BFQ53" s="124"/>
      <c r="BFR53"/>
      <c r="BFS53" s="124"/>
      <c r="BFT53"/>
      <c r="BFU53" s="124"/>
      <c r="BFV53"/>
      <c r="BFW53" s="124"/>
      <c r="BFX53"/>
      <c r="BFY53" s="124"/>
      <c r="BFZ53"/>
      <c r="BGA53" s="124"/>
      <c r="BGB53"/>
      <c r="BGC53" s="124"/>
      <c r="BGD53"/>
      <c r="BGE53" s="124"/>
      <c r="BGF53"/>
      <c r="BGG53" s="124"/>
      <c r="BGH53"/>
      <c r="BGI53" s="124"/>
      <c r="BGJ53"/>
      <c r="BGK53" s="124"/>
      <c r="BGL53"/>
      <c r="BGM53" s="124"/>
      <c r="BGN53"/>
      <c r="BGO53" s="124"/>
      <c r="BGP53"/>
      <c r="BGQ53" s="124"/>
      <c r="BGR53"/>
      <c r="BGS53" s="124"/>
      <c r="BGT53"/>
      <c r="BGU53" s="124"/>
      <c r="BGV53"/>
      <c r="BGW53" s="124"/>
      <c r="BGX53"/>
      <c r="BGY53" s="124"/>
      <c r="BGZ53"/>
      <c r="BHA53" s="124"/>
      <c r="BHB53"/>
      <c r="BHC53" s="124"/>
      <c r="BHD53"/>
      <c r="BHE53" s="124"/>
      <c r="BHF53"/>
      <c r="BHG53" s="124"/>
      <c r="BHH53"/>
      <c r="BHI53" s="124"/>
      <c r="BHJ53"/>
      <c r="BHK53" s="124"/>
      <c r="BHL53"/>
      <c r="BHM53" s="124"/>
      <c r="BHN53"/>
      <c r="BHO53" s="124"/>
      <c r="BHP53"/>
      <c r="BHQ53" s="124"/>
      <c r="BHR53"/>
      <c r="BHS53" s="124"/>
      <c r="BHT53"/>
      <c r="BHU53" s="124"/>
      <c r="BHV53"/>
      <c r="BHW53" s="124"/>
      <c r="BHX53"/>
      <c r="BHY53" s="124"/>
      <c r="BHZ53"/>
      <c r="BIA53" s="124"/>
      <c r="BIB53"/>
      <c r="BIC53" s="124"/>
      <c r="BID53"/>
      <c r="BIE53" s="124"/>
      <c r="BIF53"/>
      <c r="BIG53" s="124"/>
      <c r="BIH53"/>
      <c r="BII53" s="124"/>
      <c r="BIJ53"/>
      <c r="BIK53" s="124"/>
      <c r="BIL53"/>
      <c r="BIM53" s="124"/>
      <c r="BIN53"/>
      <c r="BIO53" s="124"/>
      <c r="BIP53"/>
      <c r="BIQ53" s="124"/>
      <c r="BIR53"/>
      <c r="BIS53" s="124"/>
      <c r="BIT53"/>
      <c r="BIU53" s="124"/>
      <c r="BIV53"/>
      <c r="BIW53" s="124"/>
      <c r="BIX53"/>
      <c r="BIY53" s="124"/>
      <c r="BIZ53"/>
      <c r="BJA53" s="124"/>
      <c r="BJB53"/>
      <c r="BJC53" s="124"/>
      <c r="BJD53"/>
      <c r="BJE53" s="124"/>
      <c r="BJF53"/>
      <c r="BJG53" s="124"/>
      <c r="BJH53"/>
      <c r="BJI53" s="124"/>
      <c r="BJJ53"/>
      <c r="BJK53" s="124"/>
      <c r="BJL53"/>
      <c r="BJM53" s="124"/>
      <c r="BJN53"/>
      <c r="BJO53" s="124"/>
      <c r="BJP53"/>
      <c r="BJQ53" s="124"/>
      <c r="BJR53"/>
      <c r="BJS53" s="124"/>
      <c r="BJT53"/>
      <c r="BJU53" s="124"/>
      <c r="BJV53"/>
      <c r="BJW53" s="124"/>
      <c r="BJX53"/>
      <c r="BJY53" s="124"/>
      <c r="BJZ53"/>
      <c r="BKA53" s="124"/>
      <c r="BKB53"/>
      <c r="BKC53" s="124"/>
      <c r="BKD53"/>
      <c r="BKE53" s="124"/>
      <c r="BKF53"/>
      <c r="BKG53" s="124"/>
      <c r="BKH53"/>
      <c r="BKI53" s="124"/>
      <c r="BKJ53"/>
      <c r="BKK53" s="124"/>
      <c r="BKL53"/>
      <c r="BKM53" s="124"/>
      <c r="BKN53"/>
      <c r="BKO53" s="124"/>
      <c r="BKP53"/>
      <c r="BKQ53" s="124"/>
      <c r="BKR53"/>
      <c r="BKS53" s="124"/>
      <c r="BKT53"/>
      <c r="BKU53" s="124"/>
      <c r="BKV53"/>
      <c r="BKW53" s="124"/>
      <c r="BKX53"/>
      <c r="BKY53" s="124"/>
      <c r="BKZ53"/>
      <c r="BLA53" s="124"/>
      <c r="BLB53"/>
      <c r="BLC53" s="124"/>
      <c r="BLD53"/>
      <c r="BLE53" s="124"/>
      <c r="BLF53"/>
      <c r="BLG53" s="124"/>
      <c r="BLH53"/>
      <c r="BLI53" s="124"/>
      <c r="BLJ53"/>
      <c r="BLK53" s="124"/>
      <c r="BLL53"/>
      <c r="BLM53" s="124"/>
      <c r="BLN53"/>
      <c r="BLO53" s="124"/>
      <c r="BLP53"/>
      <c r="BLQ53" s="124"/>
      <c r="BLR53"/>
      <c r="BLS53" s="124"/>
      <c r="BLT53"/>
      <c r="BLU53" s="124"/>
      <c r="BLV53"/>
      <c r="BLW53" s="124"/>
      <c r="BLX53"/>
      <c r="BLY53" s="124"/>
      <c r="BLZ53"/>
      <c r="BMA53" s="124"/>
      <c r="BMB53"/>
      <c r="BMC53" s="124"/>
      <c r="BMD53"/>
      <c r="BME53" s="124"/>
      <c r="BMF53"/>
      <c r="BMG53" s="124"/>
      <c r="BMH53"/>
      <c r="BMI53" s="124"/>
      <c r="BMJ53"/>
      <c r="BMK53" s="124"/>
      <c r="BML53"/>
      <c r="BMM53" s="124"/>
      <c r="BMN53"/>
      <c r="BMO53" s="124"/>
      <c r="BMP53"/>
      <c r="BMQ53" s="124"/>
      <c r="BMR53"/>
      <c r="BMS53" s="124"/>
      <c r="BMT53"/>
      <c r="BMU53" s="124"/>
      <c r="BMV53"/>
      <c r="BMW53" s="124"/>
      <c r="BMX53"/>
      <c r="BMY53" s="124"/>
      <c r="BMZ53"/>
      <c r="BNA53" s="124"/>
      <c r="BNB53"/>
      <c r="BNC53" s="124"/>
      <c r="BND53"/>
      <c r="BNE53" s="124"/>
      <c r="BNF53"/>
      <c r="BNG53" s="124"/>
      <c r="BNH53"/>
      <c r="BNI53" s="124"/>
      <c r="BNJ53"/>
      <c r="BNK53" s="124"/>
      <c r="BNL53"/>
      <c r="BNM53" s="124"/>
      <c r="BNN53"/>
      <c r="BNO53" s="124"/>
      <c r="BNP53"/>
      <c r="BNQ53" s="124"/>
      <c r="BNR53"/>
      <c r="BNS53" s="124"/>
      <c r="BNT53"/>
      <c r="BNU53" s="124"/>
      <c r="BNV53"/>
      <c r="BNW53" s="124"/>
      <c r="BNX53"/>
      <c r="BNY53" s="124"/>
      <c r="BNZ53"/>
      <c r="BOA53" s="124"/>
      <c r="BOB53"/>
      <c r="BOC53" s="124"/>
      <c r="BOD53"/>
      <c r="BOE53" s="124"/>
      <c r="BOF53"/>
      <c r="BOG53" s="124"/>
      <c r="BOH53"/>
      <c r="BOI53" s="124"/>
      <c r="BOJ53"/>
      <c r="BOK53" s="124"/>
      <c r="BOL53"/>
      <c r="BOM53" s="124"/>
      <c r="BON53"/>
      <c r="BOO53" s="124"/>
      <c r="BOP53"/>
      <c r="BOQ53" s="124"/>
      <c r="BOR53"/>
      <c r="BOS53" s="124"/>
      <c r="BOT53"/>
      <c r="BOU53" s="124"/>
      <c r="BOV53"/>
      <c r="BOW53" s="124"/>
      <c r="BOX53"/>
      <c r="BOY53" s="124"/>
      <c r="BOZ53"/>
      <c r="BPA53" s="124"/>
      <c r="BPB53"/>
      <c r="BPC53" s="124"/>
      <c r="BPD53"/>
      <c r="BPE53" s="124"/>
      <c r="BPF53"/>
      <c r="BPG53" s="124"/>
      <c r="BPH53"/>
      <c r="BPI53" s="124"/>
      <c r="BPJ53"/>
      <c r="BPK53" s="124"/>
      <c r="BPL53"/>
      <c r="BPM53" s="124"/>
      <c r="BPN53"/>
      <c r="BPO53" s="124"/>
      <c r="BPP53"/>
      <c r="BPQ53" s="124"/>
      <c r="BPR53"/>
      <c r="BPS53" s="124"/>
      <c r="BPT53"/>
      <c r="BPU53" s="124"/>
      <c r="BPV53"/>
      <c r="BPW53" s="124"/>
      <c r="BPX53"/>
      <c r="BPY53" s="124"/>
      <c r="BPZ53"/>
      <c r="BQA53" s="124"/>
      <c r="BQB53"/>
      <c r="BQC53" s="124"/>
      <c r="BQD53"/>
      <c r="BQE53" s="124"/>
      <c r="BQF53"/>
      <c r="BQG53" s="124"/>
      <c r="BQH53"/>
      <c r="BQI53" s="124"/>
      <c r="BQJ53"/>
      <c r="BQK53" s="124"/>
      <c r="BQL53"/>
      <c r="BQM53" s="124"/>
      <c r="BQN53"/>
      <c r="BQO53" s="124"/>
      <c r="BQP53"/>
      <c r="BQQ53" s="124"/>
      <c r="BQR53"/>
      <c r="BQS53" s="124"/>
      <c r="BQT53"/>
      <c r="BQU53" s="124"/>
      <c r="BQV53"/>
      <c r="BQW53" s="124"/>
      <c r="BQX53"/>
      <c r="BQY53" s="124"/>
      <c r="BQZ53"/>
      <c r="BRA53" s="124"/>
      <c r="BRB53"/>
      <c r="BRC53" s="124"/>
      <c r="BRD53"/>
      <c r="BRE53" s="124"/>
      <c r="BRF53"/>
      <c r="BRG53" s="124"/>
      <c r="BRH53"/>
      <c r="BRI53" s="124"/>
      <c r="BRJ53"/>
      <c r="BRK53" s="124"/>
      <c r="BRL53"/>
      <c r="BRM53" s="124"/>
      <c r="BRN53"/>
      <c r="BRO53" s="124"/>
      <c r="BRP53"/>
      <c r="BRQ53" s="124"/>
      <c r="BRR53"/>
      <c r="BRS53" s="124"/>
      <c r="BRT53"/>
      <c r="BRU53" s="124"/>
      <c r="BRV53"/>
      <c r="BRW53" s="124"/>
      <c r="BRX53"/>
      <c r="BRY53" s="124"/>
      <c r="BRZ53"/>
      <c r="BSA53" s="124"/>
      <c r="BSB53"/>
      <c r="BSC53" s="124"/>
      <c r="BSD53"/>
      <c r="BSE53" s="124"/>
      <c r="BSF53"/>
      <c r="BSG53" s="124"/>
      <c r="BSH53"/>
      <c r="BSI53" s="124"/>
      <c r="BSJ53"/>
      <c r="BSK53" s="124"/>
      <c r="BSL53"/>
      <c r="BSM53" s="124"/>
      <c r="BSN53"/>
      <c r="BSO53" s="124"/>
      <c r="BSP53"/>
      <c r="BSQ53" s="124"/>
      <c r="BSR53"/>
      <c r="BSS53" s="124"/>
      <c r="BST53"/>
      <c r="BSU53" s="124"/>
      <c r="BSV53"/>
      <c r="BSW53" s="124"/>
      <c r="BSX53"/>
      <c r="BSY53" s="124"/>
      <c r="BSZ53"/>
      <c r="BTA53" s="124"/>
      <c r="BTB53"/>
      <c r="BTC53" s="124"/>
      <c r="BTD53"/>
      <c r="BTE53" s="124"/>
      <c r="BTF53"/>
      <c r="BTG53" s="124"/>
      <c r="BTH53"/>
      <c r="BTI53" s="124"/>
      <c r="BTJ53"/>
      <c r="BTK53" s="124"/>
      <c r="BTL53"/>
      <c r="BTM53" s="124"/>
      <c r="BTN53"/>
      <c r="BTO53" s="124"/>
      <c r="BTP53"/>
      <c r="BTQ53" s="124"/>
      <c r="BTR53"/>
      <c r="BTS53" s="124"/>
      <c r="BTT53"/>
      <c r="BTU53" s="124"/>
      <c r="BTV53"/>
      <c r="BTW53" s="124"/>
      <c r="BTX53"/>
      <c r="BTY53" s="124"/>
      <c r="BTZ53"/>
      <c r="BUA53" s="124"/>
      <c r="BUB53"/>
      <c r="BUC53" s="124"/>
      <c r="BUD53"/>
      <c r="BUE53" s="124"/>
      <c r="BUF53"/>
      <c r="BUG53" s="124"/>
      <c r="BUH53"/>
      <c r="BUI53" s="124"/>
      <c r="BUJ53"/>
      <c r="BUK53" s="124"/>
      <c r="BUL53"/>
      <c r="BUM53" s="124"/>
      <c r="BUN53"/>
      <c r="BUO53" s="124"/>
      <c r="BUP53"/>
      <c r="BUQ53" s="124"/>
      <c r="BUR53"/>
      <c r="BUS53" s="124"/>
      <c r="BUT53"/>
      <c r="BUU53" s="124"/>
      <c r="BUV53"/>
      <c r="BUW53" s="124"/>
      <c r="BUX53"/>
      <c r="BUY53" s="124"/>
      <c r="BUZ53"/>
      <c r="BVA53" s="124"/>
      <c r="BVB53"/>
      <c r="BVC53" s="124"/>
      <c r="BVD53"/>
      <c r="BVE53" s="124"/>
      <c r="BVF53"/>
      <c r="BVG53" s="124"/>
      <c r="BVH53"/>
      <c r="BVI53" s="124"/>
      <c r="BVJ53"/>
      <c r="BVK53" s="124"/>
      <c r="BVL53"/>
      <c r="BVM53" s="124"/>
      <c r="BVN53"/>
      <c r="BVO53" s="124"/>
      <c r="BVP53"/>
      <c r="BVQ53" s="124"/>
      <c r="BVR53"/>
      <c r="BVS53" s="124"/>
      <c r="BVT53"/>
      <c r="BVU53" s="124"/>
      <c r="BVV53"/>
      <c r="BVW53" s="124"/>
      <c r="BVX53"/>
      <c r="BVY53" s="124"/>
      <c r="BVZ53"/>
      <c r="BWA53" s="124"/>
      <c r="BWB53"/>
      <c r="BWC53" s="124"/>
      <c r="BWD53"/>
      <c r="BWE53" s="124"/>
      <c r="BWF53"/>
      <c r="BWG53" s="124"/>
      <c r="BWH53"/>
      <c r="BWI53" s="124"/>
      <c r="BWJ53"/>
      <c r="BWK53" s="124"/>
      <c r="BWL53"/>
      <c r="BWM53" s="124"/>
      <c r="BWN53"/>
      <c r="BWO53" s="124"/>
      <c r="BWP53"/>
      <c r="BWQ53" s="124"/>
      <c r="BWR53"/>
      <c r="BWS53" s="124"/>
      <c r="BWT53"/>
      <c r="BWU53" s="124"/>
      <c r="BWV53"/>
      <c r="BWW53" s="124"/>
      <c r="BWX53"/>
      <c r="BWY53" s="124"/>
      <c r="BWZ53"/>
      <c r="BXA53" s="124"/>
      <c r="BXB53"/>
      <c r="BXC53" s="124"/>
      <c r="BXD53"/>
      <c r="BXE53" s="124"/>
      <c r="BXF53"/>
      <c r="BXG53" s="124"/>
      <c r="BXH53"/>
      <c r="BXI53" s="124"/>
      <c r="BXJ53"/>
      <c r="BXK53" s="124"/>
      <c r="BXL53"/>
      <c r="BXM53" s="124"/>
      <c r="BXN53"/>
      <c r="BXO53" s="124"/>
      <c r="BXP53"/>
      <c r="BXQ53" s="124"/>
      <c r="BXR53"/>
      <c r="BXS53" s="124"/>
      <c r="BXT53"/>
      <c r="BXU53" s="124"/>
      <c r="BXV53"/>
      <c r="BXW53" s="124"/>
      <c r="BXX53"/>
      <c r="BXY53" s="124"/>
      <c r="BXZ53"/>
      <c r="BYA53" s="124"/>
      <c r="BYB53"/>
      <c r="BYC53" s="124"/>
      <c r="BYD53"/>
      <c r="BYE53" s="124"/>
      <c r="BYF53"/>
      <c r="BYG53" s="124"/>
      <c r="BYH53"/>
      <c r="BYI53" s="124"/>
      <c r="BYJ53"/>
      <c r="BYK53" s="124"/>
      <c r="BYL53"/>
      <c r="BYM53" s="124"/>
      <c r="BYN53"/>
      <c r="BYO53" s="124"/>
      <c r="BYP53"/>
      <c r="BYQ53" s="124"/>
      <c r="BYR53"/>
      <c r="BYS53" s="124"/>
      <c r="BYT53"/>
      <c r="BYU53" s="124"/>
      <c r="BYV53"/>
      <c r="BYW53" s="124"/>
      <c r="BYX53"/>
      <c r="BYY53" s="124"/>
      <c r="BYZ53"/>
      <c r="BZA53" s="124"/>
      <c r="BZB53"/>
      <c r="BZC53" s="124"/>
      <c r="BZD53"/>
      <c r="BZE53" s="124"/>
      <c r="BZF53"/>
      <c r="BZG53" s="124"/>
      <c r="BZH53"/>
      <c r="BZI53" s="124"/>
      <c r="BZJ53"/>
      <c r="BZK53" s="124"/>
      <c r="BZL53"/>
      <c r="BZM53" s="124"/>
      <c r="BZN53"/>
      <c r="BZO53" s="124"/>
      <c r="BZP53"/>
      <c r="BZQ53" s="124"/>
      <c r="BZR53"/>
      <c r="BZS53" s="124"/>
      <c r="BZT53"/>
      <c r="BZU53" s="124"/>
      <c r="BZV53"/>
      <c r="BZW53" s="124"/>
      <c r="BZX53"/>
      <c r="BZY53" s="124"/>
      <c r="BZZ53"/>
      <c r="CAA53" s="124"/>
      <c r="CAB53"/>
      <c r="CAC53" s="124"/>
      <c r="CAD53"/>
      <c r="CAE53" s="124"/>
      <c r="CAF53"/>
      <c r="CAG53" s="124"/>
      <c r="CAH53"/>
      <c r="CAI53" s="124"/>
      <c r="CAJ53"/>
      <c r="CAK53" s="124"/>
      <c r="CAL53"/>
      <c r="CAM53" s="124"/>
      <c r="CAN53"/>
      <c r="CAO53" s="124"/>
      <c r="CAP53"/>
      <c r="CAQ53" s="124"/>
      <c r="CAR53"/>
      <c r="CAS53" s="124"/>
      <c r="CAT53"/>
      <c r="CAU53" s="124"/>
      <c r="CAV53"/>
      <c r="CAW53" s="124"/>
      <c r="CAX53"/>
      <c r="CAY53" s="124"/>
      <c r="CAZ53"/>
      <c r="CBA53" s="124"/>
      <c r="CBB53"/>
      <c r="CBC53" s="124"/>
      <c r="CBD53"/>
      <c r="CBE53" s="124"/>
      <c r="CBF53"/>
      <c r="CBG53" s="124"/>
      <c r="CBH53"/>
      <c r="CBI53" s="124"/>
      <c r="CBJ53"/>
      <c r="CBK53" s="124"/>
      <c r="CBL53"/>
      <c r="CBM53" s="124"/>
      <c r="CBN53"/>
      <c r="CBO53" s="124"/>
      <c r="CBP53"/>
      <c r="CBQ53" s="124"/>
      <c r="CBR53"/>
      <c r="CBS53" s="124"/>
      <c r="CBT53"/>
      <c r="CBU53" s="124"/>
      <c r="CBV53"/>
      <c r="CBW53" s="124"/>
      <c r="CBX53"/>
      <c r="CBY53" s="124"/>
      <c r="CBZ53"/>
      <c r="CCA53" s="124"/>
      <c r="CCB53"/>
      <c r="CCC53" s="124"/>
      <c r="CCD53"/>
      <c r="CCE53" s="124"/>
      <c r="CCF53"/>
      <c r="CCG53" s="124"/>
      <c r="CCH53"/>
      <c r="CCI53" s="124"/>
      <c r="CCJ53"/>
      <c r="CCK53" s="124"/>
      <c r="CCL53"/>
      <c r="CCM53" s="124"/>
      <c r="CCN53"/>
      <c r="CCO53" s="124"/>
      <c r="CCP53"/>
      <c r="CCQ53" s="124"/>
      <c r="CCR53"/>
      <c r="CCS53" s="124"/>
      <c r="CCT53"/>
      <c r="CCU53" s="124"/>
      <c r="CCV53"/>
      <c r="CCW53" s="124"/>
      <c r="CCX53"/>
      <c r="CCY53" s="124"/>
      <c r="CCZ53"/>
      <c r="CDA53" s="124"/>
      <c r="CDB53"/>
      <c r="CDC53" s="124"/>
      <c r="CDD53"/>
      <c r="CDE53" s="124"/>
      <c r="CDF53"/>
      <c r="CDG53" s="124"/>
      <c r="CDH53"/>
      <c r="CDI53" s="124"/>
      <c r="CDJ53"/>
      <c r="CDK53" s="124"/>
      <c r="CDL53"/>
      <c r="CDM53" s="124"/>
      <c r="CDN53"/>
      <c r="CDO53" s="124"/>
      <c r="CDP53"/>
      <c r="CDQ53" s="124"/>
      <c r="CDR53"/>
      <c r="CDS53" s="124"/>
      <c r="CDT53"/>
      <c r="CDU53" s="124"/>
      <c r="CDV53"/>
      <c r="CDW53" s="124"/>
      <c r="CDX53"/>
      <c r="CDY53" s="124"/>
      <c r="CDZ53"/>
      <c r="CEA53" s="124"/>
      <c r="CEB53"/>
      <c r="CEC53" s="124"/>
      <c r="CED53"/>
      <c r="CEE53" s="124"/>
      <c r="CEF53"/>
      <c r="CEG53" s="124"/>
      <c r="CEH53"/>
      <c r="CEI53" s="124"/>
      <c r="CEJ53"/>
      <c r="CEK53" s="124"/>
      <c r="CEL53"/>
      <c r="CEM53" s="124"/>
      <c r="CEN53"/>
      <c r="CEO53" s="124"/>
      <c r="CEP53"/>
      <c r="CEQ53" s="124"/>
      <c r="CER53"/>
      <c r="CES53" s="124"/>
      <c r="CET53"/>
      <c r="CEU53" s="124"/>
      <c r="CEV53"/>
      <c r="CEW53" s="124"/>
      <c r="CEX53"/>
      <c r="CEY53" s="124"/>
      <c r="CEZ53"/>
      <c r="CFA53" s="124"/>
      <c r="CFB53"/>
      <c r="CFC53" s="124"/>
      <c r="CFD53"/>
      <c r="CFE53" s="124"/>
      <c r="CFF53"/>
      <c r="CFG53" s="124"/>
      <c r="CFH53"/>
      <c r="CFI53" s="124"/>
      <c r="CFJ53"/>
      <c r="CFK53" s="124"/>
      <c r="CFL53"/>
      <c r="CFM53" s="124"/>
      <c r="CFN53"/>
      <c r="CFO53" s="124"/>
      <c r="CFP53"/>
      <c r="CFQ53" s="124"/>
      <c r="CFR53"/>
      <c r="CFS53" s="124"/>
      <c r="CFT53"/>
      <c r="CFU53" s="124"/>
      <c r="CFV53"/>
      <c r="CFW53" s="124"/>
      <c r="CFX53"/>
      <c r="CFY53" s="124"/>
      <c r="CFZ53"/>
      <c r="CGA53" s="124"/>
      <c r="CGB53"/>
      <c r="CGC53" s="124"/>
      <c r="CGD53"/>
      <c r="CGE53" s="124"/>
      <c r="CGF53"/>
      <c r="CGG53" s="124"/>
      <c r="CGH53"/>
      <c r="CGI53" s="124"/>
      <c r="CGJ53"/>
      <c r="CGK53" s="124"/>
      <c r="CGL53"/>
      <c r="CGM53" s="124"/>
      <c r="CGN53"/>
      <c r="CGO53" s="124"/>
      <c r="CGP53"/>
      <c r="CGQ53" s="124"/>
      <c r="CGR53"/>
      <c r="CGS53" s="124"/>
      <c r="CGT53"/>
      <c r="CGU53" s="124"/>
      <c r="CGV53"/>
      <c r="CGW53" s="124"/>
      <c r="CGX53"/>
      <c r="CGY53" s="124"/>
      <c r="CGZ53"/>
      <c r="CHA53" s="124"/>
      <c r="CHB53"/>
      <c r="CHC53" s="124"/>
      <c r="CHD53"/>
      <c r="CHE53" s="124"/>
      <c r="CHF53"/>
      <c r="CHG53" s="124"/>
      <c r="CHH53"/>
      <c r="CHI53" s="124"/>
      <c r="CHJ53"/>
      <c r="CHK53" s="124"/>
      <c r="CHL53"/>
      <c r="CHM53" s="124"/>
      <c r="CHN53"/>
      <c r="CHO53" s="124"/>
      <c r="CHP53"/>
      <c r="CHQ53" s="124"/>
      <c r="CHR53"/>
      <c r="CHS53" s="124"/>
      <c r="CHT53"/>
      <c r="CHU53" s="124"/>
      <c r="CHV53"/>
      <c r="CHW53" s="124"/>
      <c r="CHX53"/>
      <c r="CHY53" s="124"/>
      <c r="CHZ53"/>
      <c r="CIA53" s="124"/>
      <c r="CIB53"/>
      <c r="CIC53" s="124"/>
      <c r="CID53"/>
      <c r="CIE53" s="124"/>
      <c r="CIF53"/>
      <c r="CIG53" s="124"/>
      <c r="CIH53"/>
      <c r="CII53" s="124"/>
      <c r="CIJ53"/>
      <c r="CIK53" s="124"/>
      <c r="CIL53"/>
      <c r="CIM53" s="124"/>
      <c r="CIN53"/>
      <c r="CIO53" s="124"/>
      <c r="CIP53"/>
      <c r="CIQ53" s="124"/>
      <c r="CIR53"/>
      <c r="CIS53" s="124"/>
      <c r="CIT53"/>
      <c r="CIU53" s="124"/>
      <c r="CIV53"/>
      <c r="CIW53" s="124"/>
      <c r="CIX53"/>
      <c r="CIY53" s="124"/>
      <c r="CIZ53"/>
      <c r="CJA53" s="124"/>
      <c r="CJB53"/>
      <c r="CJC53" s="124"/>
      <c r="CJD53"/>
      <c r="CJE53" s="124"/>
      <c r="CJF53"/>
      <c r="CJG53" s="124"/>
      <c r="CJH53"/>
      <c r="CJI53" s="124"/>
      <c r="CJJ53"/>
      <c r="CJK53" s="124"/>
      <c r="CJL53"/>
      <c r="CJM53" s="124"/>
      <c r="CJN53"/>
      <c r="CJO53" s="124"/>
      <c r="CJP53"/>
      <c r="CJQ53" s="124"/>
      <c r="CJR53"/>
      <c r="CJS53" s="124"/>
      <c r="CJT53"/>
      <c r="CJU53" s="124"/>
      <c r="CJV53"/>
      <c r="CJW53" s="124"/>
      <c r="CJX53"/>
      <c r="CJY53" s="124"/>
      <c r="CJZ53"/>
      <c r="CKA53" s="124"/>
      <c r="CKB53"/>
      <c r="CKC53" s="124"/>
      <c r="CKD53"/>
      <c r="CKE53" s="124"/>
      <c r="CKF53"/>
      <c r="CKG53" s="124"/>
      <c r="CKH53"/>
      <c r="CKI53" s="124"/>
      <c r="CKJ53"/>
      <c r="CKK53" s="124"/>
      <c r="CKL53"/>
      <c r="CKM53" s="124"/>
      <c r="CKN53"/>
      <c r="CKO53" s="124"/>
      <c r="CKP53"/>
      <c r="CKQ53" s="124"/>
      <c r="CKR53"/>
      <c r="CKS53" s="124"/>
      <c r="CKT53"/>
      <c r="CKU53" s="124"/>
      <c r="CKV53"/>
      <c r="CKW53" s="124"/>
      <c r="CKX53"/>
      <c r="CKY53" s="124"/>
      <c r="CKZ53"/>
      <c r="CLA53" s="124"/>
      <c r="CLB53"/>
      <c r="CLC53" s="124"/>
      <c r="CLD53"/>
      <c r="CLE53" s="124"/>
      <c r="CLF53"/>
      <c r="CLG53" s="124"/>
      <c r="CLH53"/>
      <c r="CLI53" s="124"/>
      <c r="CLJ53"/>
      <c r="CLK53" s="124"/>
      <c r="CLL53"/>
      <c r="CLM53" s="124"/>
      <c r="CLN53"/>
      <c r="CLO53" s="124"/>
      <c r="CLP53"/>
      <c r="CLQ53" s="124"/>
      <c r="CLR53"/>
      <c r="CLS53" s="124"/>
      <c r="CLT53"/>
      <c r="CLU53" s="124"/>
      <c r="CLV53"/>
      <c r="CLW53" s="124"/>
      <c r="CLX53"/>
      <c r="CLY53" s="124"/>
      <c r="CLZ53"/>
      <c r="CMA53" s="124"/>
      <c r="CMB53"/>
      <c r="CMC53" s="124"/>
      <c r="CMD53"/>
      <c r="CME53" s="124"/>
      <c r="CMF53"/>
      <c r="CMG53" s="124"/>
      <c r="CMH53"/>
      <c r="CMI53" s="124"/>
      <c r="CMJ53"/>
      <c r="CMK53" s="124"/>
      <c r="CML53"/>
      <c r="CMM53" s="124"/>
      <c r="CMN53"/>
      <c r="CMO53" s="124"/>
      <c r="CMP53"/>
      <c r="CMQ53" s="124"/>
      <c r="CMR53"/>
      <c r="CMS53" s="124"/>
      <c r="CMT53"/>
      <c r="CMU53" s="124"/>
      <c r="CMV53"/>
      <c r="CMW53" s="124"/>
      <c r="CMX53"/>
      <c r="CMY53" s="124"/>
      <c r="CMZ53"/>
      <c r="CNA53" s="124"/>
      <c r="CNB53"/>
      <c r="CNC53" s="124"/>
      <c r="CND53"/>
      <c r="CNE53" s="124"/>
      <c r="CNF53"/>
      <c r="CNG53" s="124"/>
      <c r="CNH53"/>
      <c r="CNI53" s="124"/>
      <c r="CNJ53"/>
      <c r="CNK53" s="124"/>
      <c r="CNL53"/>
      <c r="CNM53" s="124"/>
      <c r="CNN53"/>
      <c r="CNO53" s="124"/>
      <c r="CNP53"/>
      <c r="CNQ53" s="124"/>
      <c r="CNR53"/>
      <c r="CNS53" s="124"/>
      <c r="CNT53"/>
      <c r="CNU53" s="124"/>
      <c r="CNV53"/>
      <c r="CNW53" s="124"/>
      <c r="CNX53"/>
      <c r="CNY53" s="124"/>
      <c r="CNZ53"/>
      <c r="COA53" s="124"/>
      <c r="COB53"/>
      <c r="COC53" s="124"/>
      <c r="COD53"/>
      <c r="COE53" s="124"/>
      <c r="COF53"/>
      <c r="COG53" s="124"/>
      <c r="COH53"/>
      <c r="COI53" s="124"/>
      <c r="COJ53"/>
      <c r="COK53" s="124"/>
      <c r="COL53"/>
      <c r="COM53" s="124"/>
      <c r="CON53"/>
      <c r="COO53" s="124"/>
      <c r="COP53"/>
      <c r="COQ53" s="124"/>
      <c r="COR53"/>
      <c r="COS53" s="124"/>
      <c r="COT53"/>
      <c r="COU53" s="124"/>
      <c r="COV53"/>
      <c r="COW53" s="124"/>
      <c r="COX53"/>
      <c r="COY53" s="124"/>
      <c r="COZ53"/>
      <c r="CPA53" s="124"/>
      <c r="CPB53"/>
      <c r="CPC53" s="124"/>
      <c r="CPD53"/>
      <c r="CPE53" s="124"/>
      <c r="CPF53"/>
      <c r="CPG53" s="124"/>
      <c r="CPH53"/>
      <c r="CPI53" s="124"/>
      <c r="CPJ53"/>
      <c r="CPK53" s="124"/>
      <c r="CPL53"/>
      <c r="CPM53" s="124"/>
      <c r="CPN53"/>
      <c r="CPO53" s="124"/>
      <c r="CPP53"/>
      <c r="CPQ53" s="124"/>
      <c r="CPR53"/>
      <c r="CPS53" s="124"/>
      <c r="CPT53"/>
      <c r="CPU53" s="124"/>
      <c r="CPV53"/>
      <c r="CPW53" s="124"/>
      <c r="CPX53"/>
      <c r="CPY53" s="124"/>
      <c r="CPZ53"/>
      <c r="CQA53" s="124"/>
      <c r="CQB53"/>
      <c r="CQC53" s="124"/>
      <c r="CQD53"/>
      <c r="CQE53" s="124"/>
      <c r="CQF53"/>
      <c r="CQG53" s="124"/>
      <c r="CQH53"/>
      <c r="CQI53" s="124"/>
      <c r="CQJ53"/>
      <c r="CQK53" s="124"/>
      <c r="CQL53"/>
      <c r="CQM53" s="124"/>
      <c r="CQN53"/>
      <c r="CQO53" s="124"/>
      <c r="CQP53"/>
      <c r="CQQ53" s="124"/>
      <c r="CQR53"/>
      <c r="CQS53" s="124"/>
      <c r="CQT53"/>
      <c r="CQU53" s="124"/>
      <c r="CQV53"/>
      <c r="CQW53" s="124"/>
      <c r="CQX53"/>
      <c r="CQY53" s="124"/>
      <c r="CQZ53"/>
      <c r="CRA53" s="124"/>
      <c r="CRB53"/>
      <c r="CRC53" s="124"/>
      <c r="CRD53"/>
      <c r="CRE53" s="124"/>
      <c r="CRF53"/>
      <c r="CRG53" s="124"/>
      <c r="CRH53"/>
      <c r="CRI53" s="124"/>
      <c r="CRJ53"/>
      <c r="CRK53" s="124"/>
      <c r="CRL53"/>
      <c r="CRM53" s="124"/>
      <c r="CRN53"/>
      <c r="CRO53" s="124"/>
      <c r="CRP53"/>
      <c r="CRQ53" s="124"/>
      <c r="CRR53"/>
      <c r="CRS53" s="124"/>
      <c r="CRT53"/>
      <c r="CRU53" s="124"/>
      <c r="CRV53"/>
      <c r="CRW53" s="124"/>
      <c r="CRX53"/>
      <c r="CRY53" s="124"/>
      <c r="CRZ53"/>
      <c r="CSA53" s="124"/>
      <c r="CSB53"/>
      <c r="CSC53" s="124"/>
      <c r="CSD53"/>
      <c r="CSE53" s="124"/>
      <c r="CSF53"/>
      <c r="CSG53" s="124"/>
      <c r="CSH53"/>
      <c r="CSI53" s="124"/>
      <c r="CSJ53"/>
      <c r="CSK53" s="124"/>
      <c r="CSL53"/>
      <c r="CSM53" s="124"/>
      <c r="CSN53"/>
      <c r="CSO53" s="124"/>
      <c r="CSP53"/>
      <c r="CSQ53" s="124"/>
      <c r="CSR53"/>
      <c r="CSS53" s="124"/>
      <c r="CST53"/>
      <c r="CSU53" s="124"/>
      <c r="CSV53"/>
      <c r="CSW53" s="124"/>
      <c r="CSX53"/>
      <c r="CSY53" s="124"/>
      <c r="CSZ53"/>
      <c r="CTA53" s="124"/>
      <c r="CTB53"/>
      <c r="CTC53" s="124"/>
      <c r="CTD53"/>
      <c r="CTE53" s="124"/>
      <c r="CTF53"/>
      <c r="CTG53" s="124"/>
      <c r="CTH53"/>
      <c r="CTI53" s="124"/>
      <c r="CTJ53"/>
      <c r="CTK53" s="124"/>
      <c r="CTL53"/>
      <c r="CTM53" s="124"/>
      <c r="CTN53"/>
      <c r="CTO53" s="124"/>
      <c r="CTP53"/>
      <c r="CTQ53" s="124"/>
      <c r="CTR53"/>
      <c r="CTS53" s="124"/>
      <c r="CTT53"/>
      <c r="CTU53" s="124"/>
      <c r="CTV53"/>
      <c r="CTW53" s="124"/>
      <c r="CTX53"/>
      <c r="CTY53" s="124"/>
      <c r="CTZ53"/>
      <c r="CUA53" s="124"/>
      <c r="CUB53"/>
      <c r="CUC53" s="124"/>
      <c r="CUD53"/>
      <c r="CUE53" s="124"/>
      <c r="CUF53"/>
      <c r="CUG53" s="124"/>
      <c r="CUH53"/>
      <c r="CUI53" s="124"/>
      <c r="CUJ53"/>
      <c r="CUK53" s="124"/>
      <c r="CUL53"/>
      <c r="CUM53" s="124"/>
      <c r="CUN53"/>
      <c r="CUO53" s="124"/>
      <c r="CUP53"/>
      <c r="CUQ53" s="124"/>
      <c r="CUR53"/>
      <c r="CUS53" s="124"/>
      <c r="CUT53"/>
      <c r="CUU53" s="124"/>
      <c r="CUV53"/>
      <c r="CUW53" s="124"/>
      <c r="CUX53"/>
      <c r="CUY53" s="124"/>
      <c r="CUZ53"/>
      <c r="CVA53" s="124"/>
      <c r="CVB53"/>
      <c r="CVC53" s="124"/>
      <c r="CVD53"/>
      <c r="CVE53" s="124"/>
      <c r="CVF53"/>
      <c r="CVG53" s="124"/>
      <c r="CVH53"/>
      <c r="CVI53" s="124"/>
      <c r="CVJ53"/>
      <c r="CVK53" s="124"/>
      <c r="CVL53"/>
      <c r="CVM53" s="124"/>
      <c r="CVN53"/>
      <c r="CVO53" s="124"/>
      <c r="CVP53"/>
      <c r="CVQ53" s="124"/>
      <c r="CVR53"/>
      <c r="CVS53" s="124"/>
      <c r="CVT53"/>
      <c r="CVU53" s="124"/>
      <c r="CVV53"/>
      <c r="CVW53" s="124"/>
      <c r="CVX53"/>
      <c r="CVY53" s="124"/>
      <c r="CVZ53"/>
      <c r="CWA53" s="124"/>
      <c r="CWB53"/>
      <c r="CWC53" s="124"/>
      <c r="CWD53"/>
      <c r="CWE53" s="124"/>
      <c r="CWF53"/>
      <c r="CWG53" s="124"/>
      <c r="CWH53"/>
      <c r="CWI53" s="124"/>
      <c r="CWJ53"/>
      <c r="CWK53" s="124"/>
      <c r="CWL53"/>
      <c r="CWM53" s="124"/>
      <c r="CWN53"/>
      <c r="CWO53" s="124"/>
      <c r="CWP53"/>
      <c r="CWQ53" s="124"/>
      <c r="CWR53"/>
      <c r="CWS53" s="124"/>
      <c r="CWT53"/>
      <c r="CWU53" s="124"/>
      <c r="CWV53"/>
      <c r="CWW53" s="124"/>
      <c r="CWX53"/>
      <c r="CWY53" s="124"/>
      <c r="CWZ53"/>
      <c r="CXA53" s="124"/>
      <c r="CXB53"/>
      <c r="CXC53" s="124"/>
      <c r="CXD53"/>
      <c r="CXE53" s="124"/>
      <c r="CXF53"/>
      <c r="CXG53" s="124"/>
      <c r="CXH53"/>
      <c r="CXI53" s="124"/>
      <c r="CXJ53"/>
      <c r="CXK53" s="124"/>
      <c r="CXL53"/>
      <c r="CXM53" s="124"/>
      <c r="CXN53"/>
      <c r="CXO53" s="124"/>
      <c r="CXP53"/>
      <c r="CXQ53" s="124"/>
      <c r="CXR53"/>
      <c r="CXS53" s="124"/>
      <c r="CXT53"/>
      <c r="CXU53" s="124"/>
      <c r="CXV53"/>
      <c r="CXW53" s="124"/>
      <c r="CXX53"/>
      <c r="CXY53" s="124"/>
      <c r="CXZ53"/>
      <c r="CYA53" s="124"/>
      <c r="CYB53"/>
      <c r="CYC53" s="124"/>
      <c r="CYD53"/>
      <c r="CYE53" s="124"/>
      <c r="CYF53"/>
      <c r="CYG53" s="124"/>
      <c r="CYH53"/>
      <c r="CYI53" s="124"/>
      <c r="CYJ53"/>
      <c r="CYK53" s="124"/>
      <c r="CYL53"/>
      <c r="CYM53" s="124"/>
      <c r="CYN53"/>
      <c r="CYO53" s="124"/>
      <c r="CYP53"/>
      <c r="CYQ53" s="124"/>
      <c r="CYR53"/>
      <c r="CYS53" s="124"/>
      <c r="CYT53"/>
      <c r="CYU53" s="124"/>
      <c r="CYV53"/>
      <c r="CYW53" s="124"/>
      <c r="CYX53"/>
      <c r="CYY53" s="124"/>
      <c r="CYZ53"/>
      <c r="CZA53" s="124"/>
      <c r="CZB53"/>
      <c r="CZC53" s="124"/>
      <c r="CZD53"/>
      <c r="CZE53" s="124"/>
      <c r="CZF53"/>
      <c r="CZG53" s="124"/>
      <c r="CZH53"/>
      <c r="CZI53" s="124"/>
      <c r="CZJ53"/>
      <c r="CZK53" s="124"/>
      <c r="CZL53"/>
      <c r="CZM53" s="124"/>
      <c r="CZN53"/>
      <c r="CZO53" s="124"/>
      <c r="CZP53"/>
      <c r="CZQ53" s="124"/>
      <c r="CZR53"/>
      <c r="CZS53" s="124"/>
      <c r="CZT53"/>
      <c r="CZU53" s="124"/>
      <c r="CZV53"/>
      <c r="CZW53" s="124"/>
      <c r="CZX53"/>
      <c r="CZY53" s="124"/>
      <c r="CZZ53"/>
      <c r="DAA53" s="124"/>
      <c r="DAB53"/>
      <c r="DAC53" s="124"/>
      <c r="DAD53"/>
      <c r="DAE53" s="124"/>
      <c r="DAF53"/>
      <c r="DAG53" s="124"/>
      <c r="DAH53"/>
      <c r="DAI53" s="124"/>
      <c r="DAJ53"/>
      <c r="DAK53" s="124"/>
      <c r="DAL53"/>
      <c r="DAM53" s="124"/>
      <c r="DAN53"/>
      <c r="DAO53" s="124"/>
      <c r="DAP53"/>
      <c r="DAQ53" s="124"/>
      <c r="DAR53"/>
      <c r="DAS53" s="124"/>
      <c r="DAT53"/>
      <c r="DAU53" s="124"/>
      <c r="DAV53"/>
      <c r="DAW53" s="124"/>
      <c r="DAX53"/>
      <c r="DAY53" s="124"/>
      <c r="DAZ53"/>
      <c r="DBA53" s="124"/>
      <c r="DBB53"/>
      <c r="DBC53" s="124"/>
      <c r="DBD53"/>
      <c r="DBE53" s="124"/>
      <c r="DBF53"/>
      <c r="DBG53" s="124"/>
      <c r="DBH53"/>
      <c r="DBI53" s="124"/>
      <c r="DBJ53"/>
      <c r="DBK53" s="124"/>
      <c r="DBL53"/>
      <c r="DBM53" s="124"/>
      <c r="DBN53"/>
      <c r="DBO53" s="124"/>
      <c r="DBP53"/>
      <c r="DBQ53" s="124"/>
      <c r="DBR53"/>
      <c r="DBS53" s="124"/>
      <c r="DBT53"/>
      <c r="DBU53" s="124"/>
      <c r="DBV53"/>
      <c r="DBW53" s="124"/>
      <c r="DBX53"/>
      <c r="DBY53" s="124"/>
      <c r="DBZ53"/>
      <c r="DCA53" s="124"/>
      <c r="DCB53"/>
      <c r="DCC53" s="124"/>
      <c r="DCD53"/>
      <c r="DCE53" s="124"/>
      <c r="DCF53"/>
      <c r="DCG53" s="124"/>
      <c r="DCH53"/>
      <c r="DCI53" s="124"/>
      <c r="DCJ53"/>
      <c r="DCK53" s="124"/>
      <c r="DCL53"/>
      <c r="DCM53" s="124"/>
      <c r="DCN53"/>
      <c r="DCO53" s="124"/>
      <c r="DCP53"/>
      <c r="DCQ53" s="124"/>
      <c r="DCR53"/>
      <c r="DCS53" s="124"/>
      <c r="DCT53"/>
      <c r="DCU53" s="124"/>
      <c r="DCV53"/>
      <c r="DCW53" s="124"/>
      <c r="DCX53"/>
      <c r="DCY53" s="124"/>
      <c r="DCZ53"/>
      <c r="DDA53" s="124"/>
      <c r="DDB53"/>
      <c r="DDC53" s="124"/>
      <c r="DDD53"/>
      <c r="DDE53" s="124"/>
      <c r="DDF53"/>
      <c r="DDG53" s="124"/>
      <c r="DDH53"/>
      <c r="DDI53" s="124"/>
      <c r="DDJ53"/>
      <c r="DDK53" s="124"/>
      <c r="DDL53"/>
      <c r="DDM53" s="124"/>
      <c r="DDN53"/>
      <c r="DDO53" s="124"/>
      <c r="DDP53"/>
      <c r="DDQ53" s="124"/>
      <c r="DDR53"/>
      <c r="DDS53" s="124"/>
      <c r="DDT53"/>
      <c r="DDU53" s="124"/>
      <c r="DDV53"/>
      <c r="DDW53" s="124"/>
      <c r="DDX53"/>
      <c r="DDY53" s="124"/>
      <c r="DDZ53"/>
      <c r="DEA53" s="124"/>
      <c r="DEB53"/>
      <c r="DEC53" s="124"/>
      <c r="DED53"/>
      <c r="DEE53" s="124"/>
      <c r="DEF53"/>
      <c r="DEG53" s="124"/>
      <c r="DEH53"/>
      <c r="DEI53" s="124"/>
      <c r="DEJ53"/>
      <c r="DEK53" s="124"/>
      <c r="DEL53"/>
      <c r="DEM53" s="124"/>
      <c r="DEN53"/>
      <c r="DEO53" s="124"/>
      <c r="DEP53"/>
      <c r="DEQ53" s="124"/>
      <c r="DER53"/>
      <c r="DES53" s="124"/>
      <c r="DET53"/>
      <c r="DEU53" s="124"/>
      <c r="DEV53"/>
      <c r="DEW53" s="124"/>
      <c r="DEX53"/>
      <c r="DEY53" s="124"/>
      <c r="DEZ53"/>
      <c r="DFA53" s="124"/>
      <c r="DFB53"/>
      <c r="DFC53" s="124"/>
      <c r="DFD53"/>
      <c r="DFE53" s="124"/>
      <c r="DFF53"/>
      <c r="DFG53" s="124"/>
      <c r="DFH53"/>
      <c r="DFI53" s="124"/>
      <c r="DFJ53"/>
      <c r="DFK53" s="124"/>
      <c r="DFL53"/>
      <c r="DFM53" s="124"/>
      <c r="DFN53"/>
      <c r="DFO53" s="124"/>
      <c r="DFP53"/>
      <c r="DFQ53" s="124"/>
      <c r="DFR53"/>
      <c r="DFS53" s="124"/>
      <c r="DFT53"/>
      <c r="DFU53" s="124"/>
      <c r="DFV53"/>
      <c r="DFW53" s="124"/>
      <c r="DFX53"/>
      <c r="DFY53" s="124"/>
      <c r="DFZ53"/>
      <c r="DGA53" s="124"/>
      <c r="DGB53"/>
      <c r="DGC53" s="124"/>
      <c r="DGD53"/>
      <c r="DGE53" s="124"/>
      <c r="DGF53"/>
      <c r="DGG53" s="124"/>
      <c r="DGH53"/>
      <c r="DGI53" s="124"/>
      <c r="DGJ53"/>
      <c r="DGK53" s="124"/>
      <c r="DGL53"/>
      <c r="DGM53" s="124"/>
      <c r="DGN53"/>
      <c r="DGO53" s="124"/>
      <c r="DGP53"/>
      <c r="DGQ53" s="124"/>
      <c r="DGR53"/>
      <c r="DGS53" s="124"/>
      <c r="DGT53"/>
      <c r="DGU53" s="124"/>
      <c r="DGV53"/>
      <c r="DGW53" s="124"/>
      <c r="DGX53"/>
      <c r="DGY53" s="124"/>
      <c r="DGZ53"/>
      <c r="DHA53" s="124"/>
      <c r="DHB53"/>
      <c r="DHC53" s="124"/>
      <c r="DHD53"/>
      <c r="DHE53" s="124"/>
      <c r="DHF53"/>
      <c r="DHG53" s="124"/>
      <c r="DHH53"/>
      <c r="DHI53" s="124"/>
      <c r="DHJ53"/>
      <c r="DHK53" s="124"/>
      <c r="DHL53"/>
      <c r="DHM53" s="124"/>
      <c r="DHN53"/>
      <c r="DHO53" s="124"/>
      <c r="DHP53"/>
      <c r="DHQ53" s="124"/>
      <c r="DHR53"/>
      <c r="DHS53" s="124"/>
      <c r="DHT53"/>
      <c r="DHU53" s="124"/>
      <c r="DHV53"/>
      <c r="DHW53" s="124"/>
      <c r="DHX53"/>
      <c r="DHY53" s="124"/>
      <c r="DHZ53"/>
      <c r="DIA53" s="124"/>
      <c r="DIB53"/>
      <c r="DIC53" s="124"/>
      <c r="DID53"/>
      <c r="DIE53" s="124"/>
      <c r="DIF53"/>
      <c r="DIG53" s="124"/>
      <c r="DIH53"/>
      <c r="DII53" s="124"/>
      <c r="DIJ53"/>
      <c r="DIK53" s="124"/>
      <c r="DIL53"/>
      <c r="DIM53" s="124"/>
      <c r="DIN53"/>
      <c r="DIO53" s="124"/>
      <c r="DIP53"/>
      <c r="DIQ53" s="124"/>
      <c r="DIR53"/>
      <c r="DIS53" s="124"/>
      <c r="DIT53"/>
      <c r="DIU53" s="124"/>
      <c r="DIV53"/>
      <c r="DIW53" s="124"/>
      <c r="DIX53"/>
      <c r="DIY53" s="124"/>
      <c r="DIZ53"/>
      <c r="DJA53" s="124"/>
      <c r="DJB53"/>
      <c r="DJC53" s="124"/>
      <c r="DJD53"/>
      <c r="DJE53" s="124"/>
      <c r="DJF53"/>
      <c r="DJG53" s="124"/>
      <c r="DJH53"/>
      <c r="DJI53" s="124"/>
      <c r="DJJ53"/>
      <c r="DJK53" s="124"/>
      <c r="DJL53"/>
      <c r="DJM53" s="124"/>
      <c r="DJN53"/>
      <c r="DJO53" s="124"/>
      <c r="DJP53"/>
      <c r="DJQ53" s="124"/>
      <c r="DJR53"/>
      <c r="DJS53" s="124"/>
      <c r="DJT53"/>
      <c r="DJU53" s="124"/>
      <c r="DJV53"/>
      <c r="DJW53" s="124"/>
      <c r="DJX53"/>
      <c r="DJY53" s="124"/>
      <c r="DJZ53"/>
      <c r="DKA53" s="124"/>
      <c r="DKB53"/>
      <c r="DKC53" s="124"/>
      <c r="DKD53"/>
      <c r="DKE53" s="124"/>
      <c r="DKF53"/>
      <c r="DKG53" s="124"/>
      <c r="DKH53"/>
      <c r="DKI53" s="124"/>
      <c r="DKJ53"/>
      <c r="DKK53" s="124"/>
      <c r="DKL53"/>
      <c r="DKM53" s="124"/>
      <c r="DKN53"/>
      <c r="DKO53" s="124"/>
      <c r="DKP53"/>
      <c r="DKQ53" s="124"/>
      <c r="DKR53"/>
      <c r="DKS53" s="124"/>
      <c r="DKT53"/>
      <c r="DKU53" s="124"/>
      <c r="DKV53"/>
      <c r="DKW53" s="124"/>
      <c r="DKX53"/>
      <c r="DKY53" s="124"/>
      <c r="DKZ53"/>
      <c r="DLA53" s="124"/>
      <c r="DLB53"/>
      <c r="DLC53" s="124"/>
      <c r="DLD53"/>
      <c r="DLE53" s="124"/>
      <c r="DLF53"/>
      <c r="DLG53" s="124"/>
      <c r="DLH53"/>
      <c r="DLI53" s="124"/>
      <c r="DLJ53"/>
      <c r="DLK53" s="124"/>
      <c r="DLL53"/>
      <c r="DLM53" s="124"/>
      <c r="DLN53"/>
      <c r="DLO53" s="124"/>
      <c r="DLP53"/>
      <c r="DLQ53" s="124"/>
      <c r="DLR53"/>
      <c r="DLS53" s="124"/>
      <c r="DLT53"/>
      <c r="DLU53" s="124"/>
      <c r="DLV53"/>
      <c r="DLW53" s="124"/>
      <c r="DLX53"/>
      <c r="DLY53" s="124"/>
      <c r="DLZ53"/>
      <c r="DMA53" s="124"/>
      <c r="DMB53"/>
      <c r="DMC53" s="124"/>
      <c r="DMD53"/>
      <c r="DME53" s="124"/>
      <c r="DMF53"/>
      <c r="DMG53" s="124"/>
      <c r="DMH53"/>
      <c r="DMI53" s="124"/>
      <c r="DMJ53"/>
      <c r="DMK53" s="124"/>
      <c r="DML53"/>
      <c r="DMM53" s="124"/>
      <c r="DMN53"/>
      <c r="DMO53" s="124"/>
      <c r="DMP53"/>
      <c r="DMQ53" s="124"/>
      <c r="DMR53"/>
      <c r="DMS53" s="124"/>
      <c r="DMT53"/>
      <c r="DMU53" s="124"/>
      <c r="DMV53"/>
      <c r="DMW53" s="124"/>
      <c r="DMX53"/>
      <c r="DMY53" s="124"/>
      <c r="DMZ53"/>
      <c r="DNA53" s="124"/>
      <c r="DNB53"/>
      <c r="DNC53" s="124"/>
      <c r="DND53"/>
      <c r="DNE53" s="124"/>
      <c r="DNF53"/>
      <c r="DNG53" s="124"/>
      <c r="DNH53"/>
      <c r="DNI53" s="124"/>
      <c r="DNJ53"/>
      <c r="DNK53" s="124"/>
      <c r="DNL53"/>
      <c r="DNM53" s="124"/>
      <c r="DNN53"/>
      <c r="DNO53" s="124"/>
      <c r="DNP53"/>
      <c r="DNQ53" s="124"/>
      <c r="DNR53"/>
      <c r="DNS53" s="124"/>
      <c r="DNT53"/>
      <c r="DNU53" s="124"/>
      <c r="DNV53"/>
      <c r="DNW53" s="124"/>
      <c r="DNX53"/>
      <c r="DNY53" s="124"/>
      <c r="DNZ53"/>
      <c r="DOA53" s="124"/>
      <c r="DOB53"/>
      <c r="DOC53" s="124"/>
      <c r="DOD53"/>
      <c r="DOE53" s="124"/>
      <c r="DOF53"/>
      <c r="DOG53" s="124"/>
      <c r="DOH53"/>
      <c r="DOI53" s="124"/>
      <c r="DOJ53"/>
      <c r="DOK53" s="124"/>
      <c r="DOL53"/>
      <c r="DOM53" s="124"/>
      <c r="DON53"/>
      <c r="DOO53" s="124"/>
      <c r="DOP53"/>
      <c r="DOQ53" s="124"/>
      <c r="DOR53"/>
      <c r="DOS53" s="124"/>
      <c r="DOT53"/>
      <c r="DOU53" s="124"/>
      <c r="DOV53"/>
      <c r="DOW53" s="124"/>
      <c r="DOX53"/>
      <c r="DOY53" s="124"/>
      <c r="DOZ53"/>
      <c r="DPA53" s="124"/>
      <c r="DPB53"/>
      <c r="DPC53" s="124"/>
      <c r="DPD53"/>
      <c r="DPE53" s="124"/>
      <c r="DPF53"/>
      <c r="DPG53" s="124"/>
      <c r="DPH53"/>
      <c r="DPI53" s="124"/>
      <c r="DPJ53"/>
      <c r="DPK53" s="124"/>
      <c r="DPL53"/>
      <c r="DPM53" s="124"/>
      <c r="DPN53"/>
      <c r="DPO53" s="124"/>
      <c r="DPP53"/>
      <c r="DPQ53" s="124"/>
      <c r="DPR53"/>
      <c r="DPS53" s="124"/>
      <c r="DPT53"/>
      <c r="DPU53" s="124"/>
      <c r="DPV53"/>
      <c r="DPW53" s="124"/>
      <c r="DPX53"/>
      <c r="DPY53" s="124"/>
      <c r="DPZ53"/>
      <c r="DQA53" s="124"/>
      <c r="DQB53"/>
      <c r="DQC53" s="124"/>
      <c r="DQD53"/>
      <c r="DQE53" s="124"/>
      <c r="DQF53"/>
      <c r="DQG53" s="124"/>
      <c r="DQH53"/>
      <c r="DQI53" s="124"/>
      <c r="DQJ53"/>
      <c r="DQK53" s="124"/>
      <c r="DQL53"/>
      <c r="DQM53" s="124"/>
      <c r="DQN53"/>
      <c r="DQO53" s="124"/>
      <c r="DQP53"/>
      <c r="DQQ53" s="124"/>
      <c r="DQR53"/>
      <c r="DQS53" s="124"/>
      <c r="DQT53"/>
      <c r="DQU53" s="124"/>
      <c r="DQV53"/>
      <c r="DQW53" s="124"/>
      <c r="DQX53"/>
      <c r="DQY53" s="124"/>
      <c r="DQZ53"/>
      <c r="DRA53" s="124"/>
      <c r="DRB53"/>
      <c r="DRC53" s="124"/>
      <c r="DRD53"/>
      <c r="DRE53" s="124"/>
      <c r="DRF53"/>
      <c r="DRG53" s="124"/>
      <c r="DRH53"/>
      <c r="DRI53" s="124"/>
      <c r="DRJ53"/>
      <c r="DRK53" s="124"/>
      <c r="DRL53"/>
      <c r="DRM53" s="124"/>
      <c r="DRN53"/>
      <c r="DRO53" s="124"/>
      <c r="DRP53"/>
      <c r="DRQ53" s="124"/>
      <c r="DRR53"/>
      <c r="DRS53" s="124"/>
      <c r="DRT53"/>
      <c r="DRU53" s="124"/>
      <c r="DRV53"/>
      <c r="DRW53" s="124"/>
      <c r="DRX53"/>
      <c r="DRY53" s="124"/>
      <c r="DRZ53"/>
      <c r="DSA53" s="124"/>
      <c r="DSB53"/>
      <c r="DSC53" s="124"/>
      <c r="DSD53"/>
      <c r="DSE53" s="124"/>
      <c r="DSF53"/>
      <c r="DSG53" s="124"/>
      <c r="DSH53"/>
      <c r="DSI53" s="124"/>
      <c r="DSJ53"/>
      <c r="DSK53" s="124"/>
      <c r="DSL53"/>
      <c r="DSM53" s="124"/>
      <c r="DSN53"/>
      <c r="DSO53" s="124"/>
      <c r="DSP53"/>
      <c r="DSQ53" s="124"/>
      <c r="DSR53"/>
      <c r="DSS53" s="124"/>
      <c r="DST53"/>
      <c r="DSU53" s="124"/>
      <c r="DSV53"/>
      <c r="DSW53" s="124"/>
      <c r="DSX53"/>
      <c r="DSY53" s="124"/>
      <c r="DSZ53"/>
      <c r="DTA53" s="124"/>
      <c r="DTB53"/>
      <c r="DTC53" s="124"/>
      <c r="DTD53"/>
      <c r="DTE53" s="124"/>
      <c r="DTF53"/>
      <c r="DTG53" s="124"/>
      <c r="DTH53"/>
      <c r="DTI53" s="124"/>
      <c r="DTJ53"/>
      <c r="DTK53" s="124"/>
      <c r="DTL53"/>
      <c r="DTM53" s="124"/>
      <c r="DTN53"/>
      <c r="DTO53" s="124"/>
      <c r="DTP53"/>
      <c r="DTQ53" s="124"/>
      <c r="DTR53"/>
      <c r="DTS53" s="124"/>
      <c r="DTT53"/>
      <c r="DTU53" s="124"/>
      <c r="DTV53"/>
      <c r="DTW53" s="124"/>
      <c r="DTX53"/>
      <c r="DTY53" s="124"/>
      <c r="DTZ53"/>
      <c r="DUA53" s="124"/>
      <c r="DUB53"/>
      <c r="DUC53" s="124"/>
      <c r="DUD53"/>
      <c r="DUE53" s="124"/>
      <c r="DUF53"/>
      <c r="DUG53" s="124"/>
      <c r="DUH53"/>
      <c r="DUI53" s="124"/>
      <c r="DUJ53"/>
      <c r="DUK53" s="124"/>
      <c r="DUL53"/>
      <c r="DUM53" s="124"/>
      <c r="DUN53"/>
      <c r="DUO53" s="124"/>
      <c r="DUP53"/>
      <c r="DUQ53" s="124"/>
      <c r="DUR53"/>
      <c r="DUS53" s="124"/>
      <c r="DUT53"/>
      <c r="DUU53" s="124"/>
      <c r="DUV53"/>
      <c r="DUW53" s="124"/>
      <c r="DUX53"/>
      <c r="DUY53" s="124"/>
      <c r="DUZ53"/>
      <c r="DVA53" s="124"/>
      <c r="DVB53"/>
      <c r="DVC53" s="124"/>
      <c r="DVD53"/>
      <c r="DVE53" s="124"/>
      <c r="DVF53"/>
      <c r="DVG53" s="124"/>
      <c r="DVH53"/>
      <c r="DVI53" s="124"/>
      <c r="DVJ53"/>
      <c r="DVK53" s="124"/>
      <c r="DVL53"/>
      <c r="DVM53" s="124"/>
      <c r="DVN53"/>
      <c r="DVO53" s="124"/>
      <c r="DVP53"/>
      <c r="DVQ53" s="124"/>
      <c r="DVR53"/>
      <c r="DVS53" s="124"/>
      <c r="DVT53"/>
      <c r="DVU53" s="124"/>
      <c r="DVV53"/>
      <c r="DVW53" s="124"/>
      <c r="DVX53"/>
      <c r="DVY53" s="124"/>
      <c r="DVZ53"/>
      <c r="DWA53" s="124"/>
      <c r="DWB53"/>
      <c r="DWC53" s="124"/>
      <c r="DWD53"/>
      <c r="DWE53" s="124"/>
      <c r="DWF53"/>
      <c r="DWG53" s="124"/>
      <c r="DWH53"/>
      <c r="DWI53" s="124"/>
      <c r="DWJ53"/>
      <c r="DWK53" s="124"/>
      <c r="DWL53"/>
      <c r="DWM53" s="124"/>
      <c r="DWN53"/>
      <c r="DWO53" s="124"/>
      <c r="DWP53"/>
      <c r="DWQ53" s="124"/>
      <c r="DWR53"/>
      <c r="DWS53" s="124"/>
      <c r="DWT53"/>
      <c r="DWU53" s="124"/>
      <c r="DWV53"/>
      <c r="DWW53" s="124"/>
      <c r="DWX53"/>
      <c r="DWY53" s="124"/>
      <c r="DWZ53"/>
      <c r="DXA53" s="124"/>
      <c r="DXB53"/>
      <c r="DXC53" s="124"/>
      <c r="DXD53"/>
      <c r="DXE53" s="124"/>
      <c r="DXF53"/>
      <c r="DXG53" s="124"/>
      <c r="DXH53"/>
      <c r="DXI53" s="124"/>
      <c r="DXJ53"/>
      <c r="DXK53" s="124"/>
      <c r="DXL53"/>
      <c r="DXM53" s="124"/>
      <c r="DXN53"/>
      <c r="DXO53" s="124"/>
      <c r="DXP53"/>
      <c r="DXQ53" s="124"/>
      <c r="DXR53"/>
      <c r="DXS53" s="124"/>
      <c r="DXT53"/>
      <c r="DXU53" s="124"/>
      <c r="DXV53"/>
      <c r="DXW53" s="124"/>
      <c r="DXX53"/>
      <c r="DXY53" s="124"/>
      <c r="DXZ53"/>
      <c r="DYA53" s="124"/>
      <c r="DYB53"/>
      <c r="DYC53" s="124"/>
      <c r="DYD53"/>
      <c r="DYE53" s="124"/>
      <c r="DYF53"/>
      <c r="DYG53" s="124"/>
      <c r="DYH53"/>
      <c r="DYI53" s="124"/>
      <c r="DYJ53"/>
      <c r="DYK53" s="124"/>
      <c r="DYL53"/>
      <c r="DYM53" s="124"/>
      <c r="DYN53"/>
      <c r="DYO53" s="124"/>
      <c r="DYP53"/>
      <c r="DYQ53" s="124"/>
      <c r="DYR53"/>
      <c r="DYS53" s="124"/>
      <c r="DYT53"/>
      <c r="DYU53" s="124"/>
      <c r="DYV53"/>
      <c r="DYW53" s="124"/>
      <c r="DYX53"/>
      <c r="DYY53" s="124"/>
      <c r="DYZ53"/>
      <c r="DZA53" s="124"/>
      <c r="DZB53"/>
      <c r="DZC53" s="124"/>
      <c r="DZD53"/>
      <c r="DZE53" s="124"/>
      <c r="DZF53"/>
      <c r="DZG53" s="124"/>
      <c r="DZH53"/>
      <c r="DZI53" s="124"/>
      <c r="DZJ53"/>
      <c r="DZK53" s="124"/>
      <c r="DZL53"/>
      <c r="DZM53" s="124"/>
      <c r="DZN53"/>
      <c r="DZO53" s="124"/>
      <c r="DZP53"/>
      <c r="DZQ53" s="124"/>
      <c r="DZR53"/>
      <c r="DZS53" s="124"/>
      <c r="DZT53"/>
      <c r="DZU53" s="124"/>
      <c r="DZV53"/>
      <c r="DZW53" s="124"/>
      <c r="DZX53"/>
      <c r="DZY53" s="124"/>
      <c r="DZZ53"/>
      <c r="EAA53" s="124"/>
      <c r="EAB53"/>
      <c r="EAC53" s="124"/>
      <c r="EAD53"/>
      <c r="EAE53" s="124"/>
      <c r="EAF53"/>
      <c r="EAG53" s="124"/>
      <c r="EAH53"/>
      <c r="EAI53" s="124"/>
      <c r="EAJ53"/>
      <c r="EAK53" s="124"/>
      <c r="EAL53"/>
      <c r="EAM53" s="124"/>
      <c r="EAN53"/>
      <c r="EAO53" s="124"/>
      <c r="EAP53"/>
      <c r="EAQ53" s="124"/>
      <c r="EAR53"/>
      <c r="EAS53" s="124"/>
      <c r="EAT53"/>
      <c r="EAU53" s="124"/>
      <c r="EAV53"/>
      <c r="EAW53" s="124"/>
      <c r="EAX53"/>
      <c r="EAY53" s="124"/>
      <c r="EAZ53"/>
      <c r="EBA53" s="124"/>
      <c r="EBB53"/>
      <c r="EBC53" s="124"/>
      <c r="EBD53"/>
      <c r="EBE53" s="124"/>
      <c r="EBF53"/>
      <c r="EBG53" s="124"/>
      <c r="EBH53"/>
      <c r="EBI53" s="124"/>
      <c r="EBJ53"/>
      <c r="EBK53" s="124"/>
      <c r="EBL53"/>
      <c r="EBM53" s="124"/>
      <c r="EBN53"/>
      <c r="EBO53" s="124"/>
      <c r="EBP53"/>
      <c r="EBQ53" s="124"/>
      <c r="EBR53"/>
      <c r="EBS53" s="124"/>
      <c r="EBT53"/>
      <c r="EBU53" s="124"/>
      <c r="EBV53"/>
      <c r="EBW53" s="124"/>
      <c r="EBX53"/>
      <c r="EBY53" s="124"/>
      <c r="EBZ53"/>
      <c r="ECA53" s="124"/>
      <c r="ECB53"/>
      <c r="ECC53" s="124"/>
      <c r="ECD53"/>
      <c r="ECE53" s="124"/>
      <c r="ECF53"/>
      <c r="ECG53" s="124"/>
      <c r="ECH53"/>
      <c r="ECI53" s="124"/>
      <c r="ECJ53"/>
      <c r="ECK53" s="124"/>
      <c r="ECL53"/>
      <c r="ECM53" s="124"/>
      <c r="ECN53"/>
      <c r="ECO53" s="124"/>
      <c r="ECP53"/>
      <c r="ECQ53" s="124"/>
      <c r="ECR53"/>
      <c r="ECS53" s="124"/>
      <c r="ECT53"/>
      <c r="ECU53" s="124"/>
      <c r="ECV53"/>
      <c r="ECW53" s="124"/>
      <c r="ECX53"/>
      <c r="ECY53" s="124"/>
      <c r="ECZ53"/>
      <c r="EDA53" s="124"/>
      <c r="EDB53"/>
      <c r="EDC53" s="124"/>
      <c r="EDD53"/>
      <c r="EDE53" s="124"/>
      <c r="EDF53"/>
      <c r="EDG53" s="124"/>
      <c r="EDH53"/>
      <c r="EDI53" s="124"/>
      <c r="EDJ53"/>
      <c r="EDK53" s="124"/>
      <c r="EDL53"/>
      <c r="EDM53" s="124"/>
      <c r="EDN53"/>
      <c r="EDO53" s="124"/>
      <c r="EDP53"/>
      <c r="EDQ53" s="124"/>
      <c r="EDR53"/>
      <c r="EDS53" s="124"/>
      <c r="EDT53"/>
      <c r="EDU53" s="124"/>
      <c r="EDV53"/>
      <c r="EDW53" s="124"/>
      <c r="EDX53"/>
      <c r="EDY53" s="124"/>
      <c r="EDZ53"/>
      <c r="EEA53" s="124"/>
      <c r="EEB53"/>
      <c r="EEC53" s="124"/>
      <c r="EED53"/>
      <c r="EEE53" s="124"/>
      <c r="EEF53"/>
      <c r="EEG53" s="124"/>
      <c r="EEH53"/>
      <c r="EEI53" s="124"/>
      <c r="EEJ53"/>
      <c r="EEK53" s="124"/>
      <c r="EEL53"/>
      <c r="EEM53" s="124"/>
      <c r="EEN53"/>
      <c r="EEO53" s="124"/>
      <c r="EEP53"/>
      <c r="EEQ53" s="124"/>
      <c r="EER53"/>
      <c r="EES53" s="124"/>
      <c r="EET53"/>
      <c r="EEU53" s="124"/>
      <c r="EEV53"/>
      <c r="EEW53" s="124"/>
      <c r="EEX53"/>
      <c r="EEY53" s="124"/>
      <c r="EEZ53"/>
      <c r="EFA53" s="124"/>
      <c r="EFB53"/>
      <c r="EFC53" s="124"/>
      <c r="EFD53"/>
      <c r="EFE53" s="124"/>
      <c r="EFF53"/>
      <c r="EFG53" s="124"/>
      <c r="EFH53"/>
      <c r="EFI53" s="124"/>
      <c r="EFJ53"/>
      <c r="EFK53" s="124"/>
      <c r="EFL53"/>
      <c r="EFM53" s="124"/>
      <c r="EFN53"/>
      <c r="EFO53" s="124"/>
      <c r="EFP53"/>
      <c r="EFQ53" s="124"/>
      <c r="EFR53"/>
      <c r="EFS53" s="124"/>
      <c r="EFT53"/>
      <c r="EFU53" s="124"/>
      <c r="EFV53"/>
      <c r="EFW53" s="124"/>
      <c r="EFX53"/>
      <c r="EFY53" s="124"/>
      <c r="EFZ53"/>
      <c r="EGA53" s="124"/>
      <c r="EGB53"/>
      <c r="EGC53" s="124"/>
      <c r="EGD53"/>
      <c r="EGE53" s="124"/>
      <c r="EGF53"/>
      <c r="EGG53" s="124"/>
      <c r="EGH53"/>
      <c r="EGI53" s="124"/>
      <c r="EGJ53"/>
      <c r="EGK53" s="124"/>
      <c r="EGL53"/>
      <c r="EGM53" s="124"/>
      <c r="EGN53"/>
      <c r="EGO53" s="124"/>
      <c r="EGP53"/>
      <c r="EGQ53" s="124"/>
      <c r="EGR53"/>
      <c r="EGS53" s="124"/>
      <c r="EGT53"/>
      <c r="EGU53" s="124"/>
      <c r="EGV53"/>
      <c r="EGW53" s="124"/>
      <c r="EGX53"/>
      <c r="EGY53" s="124"/>
      <c r="EGZ53"/>
      <c r="EHA53" s="124"/>
      <c r="EHB53"/>
      <c r="EHC53" s="124"/>
      <c r="EHD53"/>
      <c r="EHE53" s="124"/>
      <c r="EHF53"/>
      <c r="EHG53" s="124"/>
      <c r="EHH53"/>
      <c r="EHI53" s="124"/>
      <c r="EHJ53"/>
      <c r="EHK53" s="124"/>
      <c r="EHL53"/>
      <c r="EHM53" s="124"/>
      <c r="EHN53"/>
      <c r="EHO53" s="124"/>
      <c r="EHP53"/>
      <c r="EHQ53" s="124"/>
      <c r="EHR53"/>
      <c r="EHS53" s="124"/>
      <c r="EHT53"/>
      <c r="EHU53" s="124"/>
      <c r="EHV53"/>
      <c r="EHW53" s="124"/>
      <c r="EHX53"/>
      <c r="EHY53" s="124"/>
      <c r="EHZ53"/>
      <c r="EIA53" s="124"/>
      <c r="EIB53"/>
      <c r="EIC53" s="124"/>
      <c r="EID53"/>
      <c r="EIE53" s="124"/>
      <c r="EIF53"/>
      <c r="EIG53" s="124"/>
      <c r="EIH53"/>
      <c r="EII53" s="124"/>
      <c r="EIJ53"/>
      <c r="EIK53" s="124"/>
      <c r="EIL53"/>
      <c r="EIM53" s="124"/>
      <c r="EIN53"/>
      <c r="EIO53" s="124"/>
      <c r="EIP53"/>
      <c r="EIQ53" s="124"/>
      <c r="EIR53"/>
      <c r="EIS53" s="124"/>
      <c r="EIT53"/>
      <c r="EIU53" s="124"/>
      <c r="EIV53"/>
      <c r="EIW53" s="124"/>
      <c r="EIX53"/>
      <c r="EIY53" s="124"/>
      <c r="EIZ53"/>
      <c r="EJA53" s="124"/>
      <c r="EJB53"/>
      <c r="EJC53" s="124"/>
      <c r="EJD53"/>
      <c r="EJE53" s="124"/>
      <c r="EJF53"/>
      <c r="EJG53" s="124"/>
      <c r="EJH53"/>
      <c r="EJI53" s="124"/>
      <c r="EJJ53"/>
      <c r="EJK53" s="124"/>
      <c r="EJL53"/>
      <c r="EJM53" s="124"/>
      <c r="EJN53"/>
      <c r="EJO53" s="124"/>
      <c r="EJP53"/>
      <c r="EJQ53" s="124"/>
      <c r="EJR53"/>
      <c r="EJS53" s="124"/>
      <c r="EJT53"/>
      <c r="EJU53" s="124"/>
      <c r="EJV53"/>
      <c r="EJW53" s="124"/>
      <c r="EJX53"/>
      <c r="EJY53" s="124"/>
      <c r="EJZ53"/>
      <c r="EKA53" s="124"/>
      <c r="EKB53"/>
      <c r="EKC53" s="124"/>
      <c r="EKD53"/>
      <c r="EKE53" s="124"/>
      <c r="EKF53"/>
      <c r="EKG53" s="124"/>
      <c r="EKH53"/>
      <c r="EKI53" s="124"/>
      <c r="EKJ53"/>
      <c r="EKK53" s="124"/>
      <c r="EKL53"/>
      <c r="EKM53" s="124"/>
      <c r="EKN53"/>
      <c r="EKO53" s="124"/>
      <c r="EKP53"/>
      <c r="EKQ53" s="124"/>
      <c r="EKR53"/>
      <c r="EKS53" s="124"/>
      <c r="EKT53"/>
      <c r="EKU53" s="124"/>
      <c r="EKV53"/>
      <c r="EKW53" s="124"/>
      <c r="EKX53"/>
      <c r="EKY53" s="124"/>
      <c r="EKZ53"/>
      <c r="ELA53" s="124"/>
      <c r="ELB53"/>
      <c r="ELC53" s="124"/>
      <c r="ELD53"/>
      <c r="ELE53" s="124"/>
      <c r="ELF53"/>
      <c r="ELG53" s="124"/>
      <c r="ELH53"/>
      <c r="ELI53" s="124"/>
      <c r="ELJ53"/>
      <c r="ELK53" s="124"/>
      <c r="ELL53"/>
      <c r="ELM53" s="124"/>
      <c r="ELN53"/>
      <c r="ELO53" s="124"/>
      <c r="ELP53"/>
      <c r="ELQ53" s="124"/>
      <c r="ELR53"/>
      <c r="ELS53" s="124"/>
      <c r="ELT53"/>
      <c r="ELU53" s="124"/>
      <c r="ELV53"/>
      <c r="ELW53" s="124"/>
      <c r="ELX53"/>
      <c r="ELY53" s="124"/>
      <c r="ELZ53"/>
      <c r="EMA53" s="124"/>
      <c r="EMB53"/>
      <c r="EMC53" s="124"/>
      <c r="EMD53"/>
      <c r="EME53" s="124"/>
      <c r="EMF53"/>
      <c r="EMG53" s="124"/>
      <c r="EMH53"/>
      <c r="EMI53" s="124"/>
      <c r="EMJ53"/>
      <c r="EMK53" s="124"/>
      <c r="EML53"/>
      <c r="EMM53" s="124"/>
      <c r="EMN53"/>
      <c r="EMO53" s="124"/>
      <c r="EMP53"/>
      <c r="EMQ53" s="124"/>
      <c r="EMR53"/>
      <c r="EMS53" s="124"/>
      <c r="EMT53"/>
      <c r="EMU53" s="124"/>
      <c r="EMV53"/>
      <c r="EMW53" s="124"/>
      <c r="EMX53"/>
      <c r="EMY53" s="124"/>
      <c r="EMZ53"/>
      <c r="ENA53" s="124"/>
      <c r="ENB53"/>
      <c r="ENC53" s="124"/>
      <c r="END53"/>
      <c r="ENE53" s="124"/>
      <c r="ENF53"/>
      <c r="ENG53" s="124"/>
      <c r="ENH53"/>
      <c r="ENI53" s="124"/>
      <c r="ENJ53"/>
      <c r="ENK53" s="124"/>
      <c r="ENL53"/>
      <c r="ENM53" s="124"/>
      <c r="ENN53"/>
      <c r="ENO53" s="124"/>
      <c r="ENP53"/>
      <c r="ENQ53" s="124"/>
      <c r="ENR53"/>
      <c r="ENS53" s="124"/>
      <c r="ENT53"/>
      <c r="ENU53" s="124"/>
      <c r="ENV53"/>
      <c r="ENW53" s="124"/>
      <c r="ENX53"/>
      <c r="ENY53" s="124"/>
      <c r="ENZ53"/>
      <c r="EOA53" s="124"/>
      <c r="EOB53"/>
      <c r="EOC53" s="124"/>
      <c r="EOD53"/>
      <c r="EOE53" s="124"/>
      <c r="EOF53"/>
      <c r="EOG53" s="124"/>
      <c r="EOH53"/>
      <c r="EOI53" s="124"/>
      <c r="EOJ53"/>
      <c r="EOK53" s="124"/>
      <c r="EOL53"/>
      <c r="EOM53" s="124"/>
      <c r="EON53"/>
      <c r="EOO53" s="124"/>
      <c r="EOP53"/>
      <c r="EOQ53" s="124"/>
      <c r="EOR53"/>
      <c r="EOS53" s="124"/>
      <c r="EOT53"/>
      <c r="EOU53" s="124"/>
      <c r="EOV53"/>
      <c r="EOW53" s="124"/>
      <c r="EOX53"/>
      <c r="EOY53" s="124"/>
      <c r="EOZ53"/>
      <c r="EPA53" s="124"/>
      <c r="EPB53"/>
      <c r="EPC53" s="124"/>
      <c r="EPD53"/>
      <c r="EPE53" s="124"/>
      <c r="EPF53"/>
      <c r="EPG53" s="124"/>
      <c r="EPH53"/>
      <c r="EPI53" s="124"/>
      <c r="EPJ53"/>
      <c r="EPK53" s="124"/>
      <c r="EPL53"/>
      <c r="EPM53" s="124"/>
      <c r="EPN53"/>
      <c r="EPO53" s="124"/>
      <c r="EPP53"/>
      <c r="EPQ53" s="124"/>
      <c r="EPR53"/>
      <c r="EPS53" s="124"/>
      <c r="EPT53"/>
      <c r="EPU53" s="124"/>
      <c r="EPV53"/>
      <c r="EPW53" s="124"/>
      <c r="EPX53"/>
      <c r="EPY53" s="124"/>
      <c r="EPZ53"/>
      <c r="EQA53" s="124"/>
      <c r="EQB53"/>
      <c r="EQC53" s="124"/>
      <c r="EQD53"/>
      <c r="EQE53" s="124"/>
      <c r="EQF53"/>
      <c r="EQG53" s="124"/>
      <c r="EQH53"/>
      <c r="EQI53" s="124"/>
      <c r="EQJ53"/>
      <c r="EQK53" s="124"/>
      <c r="EQL53"/>
      <c r="EQM53" s="124"/>
      <c r="EQN53"/>
      <c r="EQO53" s="124"/>
      <c r="EQP53"/>
      <c r="EQQ53" s="124"/>
      <c r="EQR53"/>
      <c r="EQS53" s="124"/>
      <c r="EQT53"/>
      <c r="EQU53" s="124"/>
      <c r="EQV53"/>
      <c r="EQW53" s="124"/>
      <c r="EQX53"/>
      <c r="EQY53" s="124"/>
      <c r="EQZ53"/>
      <c r="ERA53" s="124"/>
      <c r="ERB53"/>
      <c r="ERC53" s="124"/>
      <c r="ERD53"/>
      <c r="ERE53" s="124"/>
      <c r="ERF53"/>
      <c r="ERG53" s="124"/>
      <c r="ERH53"/>
      <c r="ERI53" s="124"/>
      <c r="ERJ53"/>
      <c r="ERK53" s="124"/>
      <c r="ERL53"/>
      <c r="ERM53" s="124"/>
      <c r="ERN53"/>
      <c r="ERO53" s="124"/>
      <c r="ERP53"/>
      <c r="ERQ53" s="124"/>
      <c r="ERR53"/>
      <c r="ERS53" s="124"/>
      <c r="ERT53"/>
      <c r="ERU53" s="124"/>
      <c r="ERV53"/>
      <c r="ERW53" s="124"/>
      <c r="ERX53"/>
      <c r="ERY53" s="124"/>
      <c r="ERZ53"/>
      <c r="ESA53" s="124"/>
      <c r="ESB53"/>
      <c r="ESC53" s="124"/>
      <c r="ESD53"/>
      <c r="ESE53" s="124"/>
      <c r="ESF53"/>
      <c r="ESG53" s="124"/>
      <c r="ESH53"/>
      <c r="ESI53" s="124"/>
      <c r="ESJ53"/>
      <c r="ESK53" s="124"/>
      <c r="ESL53"/>
      <c r="ESM53" s="124"/>
      <c r="ESN53"/>
      <c r="ESO53" s="124"/>
      <c r="ESP53"/>
      <c r="ESQ53" s="124"/>
      <c r="ESR53"/>
      <c r="ESS53" s="124"/>
      <c r="EST53"/>
      <c r="ESU53" s="124"/>
      <c r="ESV53"/>
      <c r="ESW53" s="124"/>
      <c r="ESX53"/>
      <c r="ESY53" s="124"/>
      <c r="ESZ53"/>
      <c r="ETA53" s="124"/>
      <c r="ETB53"/>
      <c r="ETC53" s="124"/>
      <c r="ETD53"/>
      <c r="ETE53" s="124"/>
      <c r="ETF53"/>
      <c r="ETG53" s="124"/>
      <c r="ETH53"/>
      <c r="ETI53" s="124"/>
      <c r="ETJ53"/>
      <c r="ETK53" s="124"/>
      <c r="ETL53"/>
      <c r="ETM53" s="124"/>
      <c r="ETN53"/>
      <c r="ETO53" s="124"/>
      <c r="ETP53"/>
      <c r="ETQ53" s="124"/>
      <c r="ETR53"/>
      <c r="ETS53" s="124"/>
      <c r="ETT53"/>
      <c r="ETU53" s="124"/>
      <c r="ETV53"/>
      <c r="ETW53" s="124"/>
      <c r="ETX53"/>
      <c r="ETY53" s="124"/>
      <c r="ETZ53"/>
      <c r="EUA53" s="124"/>
      <c r="EUB53"/>
      <c r="EUC53" s="124"/>
      <c r="EUD53"/>
      <c r="EUE53" s="124"/>
      <c r="EUF53"/>
      <c r="EUG53" s="124"/>
      <c r="EUH53"/>
      <c r="EUI53" s="124"/>
      <c r="EUJ53"/>
      <c r="EUK53" s="124"/>
      <c r="EUL53"/>
      <c r="EUM53" s="124"/>
      <c r="EUN53"/>
      <c r="EUO53" s="124"/>
      <c r="EUP53"/>
      <c r="EUQ53" s="124"/>
      <c r="EUR53"/>
      <c r="EUS53" s="124"/>
      <c r="EUT53"/>
      <c r="EUU53" s="124"/>
      <c r="EUV53"/>
      <c r="EUW53" s="124"/>
      <c r="EUX53"/>
      <c r="EUY53" s="124"/>
      <c r="EUZ53"/>
      <c r="EVA53" s="124"/>
      <c r="EVB53"/>
      <c r="EVC53" s="124"/>
      <c r="EVD53"/>
      <c r="EVE53" s="124"/>
      <c r="EVF53"/>
      <c r="EVG53" s="124"/>
      <c r="EVH53"/>
      <c r="EVI53" s="124"/>
      <c r="EVJ53"/>
      <c r="EVK53" s="124"/>
      <c r="EVL53"/>
      <c r="EVM53" s="124"/>
      <c r="EVN53"/>
      <c r="EVO53" s="124"/>
      <c r="EVP53"/>
      <c r="EVQ53" s="124"/>
      <c r="EVR53"/>
      <c r="EVS53" s="124"/>
      <c r="EVT53"/>
      <c r="EVU53" s="124"/>
      <c r="EVV53"/>
      <c r="EVW53" s="124"/>
      <c r="EVX53"/>
      <c r="EVY53" s="124"/>
      <c r="EVZ53"/>
      <c r="EWA53" s="124"/>
      <c r="EWB53"/>
      <c r="EWC53" s="124"/>
      <c r="EWD53"/>
      <c r="EWE53" s="124"/>
      <c r="EWF53"/>
      <c r="EWG53" s="124"/>
      <c r="EWH53"/>
      <c r="EWI53" s="124"/>
      <c r="EWJ53"/>
      <c r="EWK53" s="124"/>
      <c r="EWL53"/>
      <c r="EWM53" s="124"/>
      <c r="EWN53"/>
      <c r="EWO53" s="124"/>
      <c r="EWP53"/>
      <c r="EWQ53" s="124"/>
      <c r="EWR53"/>
      <c r="EWS53" s="124"/>
      <c r="EWT53"/>
      <c r="EWU53" s="124"/>
      <c r="EWV53"/>
      <c r="EWW53" s="124"/>
      <c r="EWX53"/>
      <c r="EWY53" s="124"/>
      <c r="EWZ53"/>
      <c r="EXA53" s="124"/>
      <c r="EXB53"/>
      <c r="EXC53" s="124"/>
      <c r="EXD53"/>
      <c r="EXE53" s="124"/>
      <c r="EXF53"/>
      <c r="EXG53" s="124"/>
      <c r="EXH53"/>
      <c r="EXI53" s="124"/>
      <c r="EXJ53"/>
      <c r="EXK53" s="124"/>
      <c r="EXL53"/>
      <c r="EXM53" s="124"/>
      <c r="EXN53"/>
      <c r="EXO53" s="124"/>
      <c r="EXP53"/>
      <c r="EXQ53" s="124"/>
      <c r="EXR53"/>
      <c r="EXS53" s="124"/>
      <c r="EXT53"/>
      <c r="EXU53" s="124"/>
      <c r="EXV53"/>
      <c r="EXW53" s="124"/>
      <c r="EXX53"/>
      <c r="EXY53" s="124"/>
      <c r="EXZ53"/>
      <c r="EYA53" s="124"/>
      <c r="EYB53"/>
      <c r="EYC53" s="124"/>
      <c r="EYD53"/>
      <c r="EYE53" s="124"/>
      <c r="EYF53"/>
      <c r="EYG53" s="124"/>
      <c r="EYH53"/>
      <c r="EYI53" s="124"/>
      <c r="EYJ53"/>
      <c r="EYK53" s="124"/>
      <c r="EYL53"/>
      <c r="EYM53" s="124"/>
      <c r="EYN53"/>
      <c r="EYO53" s="124"/>
      <c r="EYP53"/>
      <c r="EYQ53" s="124"/>
      <c r="EYR53"/>
      <c r="EYS53" s="124"/>
      <c r="EYT53"/>
      <c r="EYU53" s="124"/>
      <c r="EYV53"/>
      <c r="EYW53" s="124"/>
      <c r="EYX53"/>
      <c r="EYY53" s="124"/>
      <c r="EYZ53"/>
      <c r="EZA53" s="124"/>
      <c r="EZB53"/>
      <c r="EZC53" s="124"/>
      <c r="EZD53"/>
      <c r="EZE53" s="124"/>
      <c r="EZF53"/>
      <c r="EZG53" s="124"/>
      <c r="EZH53"/>
      <c r="EZI53" s="124"/>
      <c r="EZJ53"/>
      <c r="EZK53" s="124"/>
      <c r="EZL53"/>
      <c r="EZM53" s="124"/>
      <c r="EZN53"/>
      <c r="EZO53" s="124"/>
      <c r="EZP53"/>
      <c r="EZQ53" s="124"/>
      <c r="EZR53"/>
      <c r="EZS53" s="124"/>
      <c r="EZT53"/>
      <c r="EZU53" s="124"/>
      <c r="EZV53"/>
      <c r="EZW53" s="124"/>
      <c r="EZX53"/>
      <c r="EZY53" s="124"/>
      <c r="EZZ53"/>
      <c r="FAA53" s="124"/>
      <c r="FAB53"/>
      <c r="FAC53" s="124"/>
      <c r="FAD53"/>
      <c r="FAE53" s="124"/>
      <c r="FAF53"/>
      <c r="FAG53" s="124"/>
      <c r="FAH53"/>
      <c r="FAI53" s="124"/>
      <c r="FAJ53"/>
      <c r="FAK53" s="124"/>
      <c r="FAL53"/>
      <c r="FAM53" s="124"/>
      <c r="FAN53"/>
      <c r="FAO53" s="124"/>
      <c r="FAP53"/>
      <c r="FAQ53" s="124"/>
      <c r="FAR53"/>
      <c r="FAS53" s="124"/>
      <c r="FAT53"/>
      <c r="FAU53" s="124"/>
      <c r="FAV53"/>
      <c r="FAW53" s="124"/>
      <c r="FAX53"/>
      <c r="FAY53" s="124"/>
      <c r="FAZ53"/>
      <c r="FBA53" s="124"/>
      <c r="FBB53"/>
      <c r="FBC53" s="124"/>
      <c r="FBD53"/>
      <c r="FBE53" s="124"/>
      <c r="FBF53"/>
      <c r="FBG53" s="124"/>
      <c r="FBH53"/>
      <c r="FBI53" s="124"/>
      <c r="FBJ53"/>
      <c r="FBK53" s="124"/>
      <c r="FBL53"/>
      <c r="FBM53" s="124"/>
      <c r="FBN53"/>
      <c r="FBO53" s="124"/>
      <c r="FBP53"/>
      <c r="FBQ53" s="124"/>
      <c r="FBR53"/>
      <c r="FBS53" s="124"/>
      <c r="FBT53"/>
      <c r="FBU53" s="124"/>
      <c r="FBV53"/>
      <c r="FBW53" s="124"/>
      <c r="FBX53"/>
      <c r="FBY53" s="124"/>
      <c r="FBZ53"/>
      <c r="FCA53" s="124"/>
      <c r="FCB53"/>
      <c r="FCC53" s="124"/>
      <c r="FCD53"/>
      <c r="FCE53" s="124"/>
      <c r="FCF53"/>
      <c r="FCG53" s="124"/>
      <c r="FCH53"/>
      <c r="FCI53" s="124"/>
      <c r="FCJ53"/>
      <c r="FCK53" s="124"/>
      <c r="FCL53"/>
      <c r="FCM53" s="124"/>
      <c r="FCN53"/>
      <c r="FCO53" s="124"/>
      <c r="FCP53"/>
      <c r="FCQ53" s="124"/>
      <c r="FCR53"/>
      <c r="FCS53" s="124"/>
      <c r="FCT53"/>
      <c r="FCU53" s="124"/>
      <c r="FCV53"/>
      <c r="FCW53" s="124"/>
      <c r="FCX53"/>
      <c r="FCY53" s="124"/>
      <c r="FCZ53"/>
      <c r="FDA53" s="124"/>
      <c r="FDB53"/>
      <c r="FDC53" s="124"/>
      <c r="FDD53"/>
      <c r="FDE53" s="124"/>
      <c r="FDF53"/>
      <c r="FDG53" s="124"/>
      <c r="FDH53"/>
      <c r="FDI53" s="124"/>
      <c r="FDJ53"/>
      <c r="FDK53" s="124"/>
      <c r="FDL53"/>
      <c r="FDM53" s="124"/>
      <c r="FDN53"/>
      <c r="FDO53" s="124"/>
      <c r="FDP53"/>
      <c r="FDQ53" s="124"/>
      <c r="FDR53"/>
      <c r="FDS53" s="124"/>
      <c r="FDT53"/>
      <c r="FDU53" s="124"/>
      <c r="FDV53"/>
      <c r="FDW53" s="124"/>
      <c r="FDX53"/>
      <c r="FDY53" s="124"/>
      <c r="FDZ53"/>
      <c r="FEA53" s="124"/>
      <c r="FEB53"/>
      <c r="FEC53" s="124"/>
      <c r="FED53"/>
      <c r="FEE53" s="124"/>
      <c r="FEF53"/>
      <c r="FEG53" s="124"/>
      <c r="FEH53"/>
      <c r="FEI53" s="124"/>
      <c r="FEJ53"/>
      <c r="FEK53" s="124"/>
      <c r="FEL53"/>
      <c r="FEM53" s="124"/>
      <c r="FEN53"/>
      <c r="FEO53" s="124"/>
      <c r="FEP53"/>
      <c r="FEQ53" s="124"/>
      <c r="FER53"/>
      <c r="FES53" s="124"/>
      <c r="FET53"/>
      <c r="FEU53" s="124"/>
      <c r="FEV53"/>
      <c r="FEW53" s="124"/>
      <c r="FEX53"/>
      <c r="FEY53" s="124"/>
      <c r="FEZ53"/>
      <c r="FFA53" s="124"/>
      <c r="FFB53"/>
      <c r="FFC53" s="124"/>
      <c r="FFD53"/>
      <c r="FFE53" s="124"/>
      <c r="FFF53"/>
      <c r="FFG53" s="124"/>
      <c r="FFH53"/>
      <c r="FFI53" s="124"/>
      <c r="FFJ53"/>
      <c r="FFK53" s="124"/>
      <c r="FFL53"/>
      <c r="FFM53" s="124"/>
      <c r="FFN53"/>
      <c r="FFO53" s="124"/>
      <c r="FFP53"/>
      <c r="FFQ53" s="124"/>
      <c r="FFR53"/>
      <c r="FFS53" s="124"/>
      <c r="FFT53"/>
      <c r="FFU53" s="124"/>
      <c r="FFV53"/>
      <c r="FFW53" s="124"/>
      <c r="FFX53"/>
      <c r="FFY53" s="124"/>
      <c r="FFZ53"/>
      <c r="FGA53" s="124"/>
      <c r="FGB53"/>
      <c r="FGC53" s="124"/>
      <c r="FGD53"/>
      <c r="FGE53" s="124"/>
      <c r="FGF53"/>
      <c r="FGG53" s="124"/>
      <c r="FGH53"/>
      <c r="FGI53" s="124"/>
      <c r="FGJ53"/>
      <c r="FGK53" s="124"/>
      <c r="FGL53"/>
      <c r="FGM53" s="124"/>
      <c r="FGN53"/>
      <c r="FGO53" s="124"/>
      <c r="FGP53"/>
      <c r="FGQ53" s="124"/>
      <c r="FGR53"/>
      <c r="FGS53" s="124"/>
      <c r="FGT53"/>
      <c r="FGU53" s="124"/>
      <c r="FGV53"/>
      <c r="FGW53" s="124"/>
      <c r="FGX53"/>
      <c r="FGY53" s="124"/>
      <c r="FGZ53"/>
      <c r="FHA53" s="124"/>
      <c r="FHB53"/>
      <c r="FHC53" s="124"/>
      <c r="FHD53"/>
      <c r="FHE53" s="124"/>
      <c r="FHF53"/>
      <c r="FHG53" s="124"/>
      <c r="FHH53"/>
      <c r="FHI53" s="124"/>
      <c r="FHJ53"/>
      <c r="FHK53" s="124"/>
      <c r="FHL53"/>
      <c r="FHM53" s="124"/>
      <c r="FHN53"/>
      <c r="FHO53" s="124"/>
      <c r="FHP53"/>
      <c r="FHQ53" s="124"/>
      <c r="FHR53"/>
      <c r="FHS53" s="124"/>
      <c r="FHT53"/>
      <c r="FHU53" s="124"/>
      <c r="FHV53"/>
      <c r="FHW53" s="124"/>
      <c r="FHX53"/>
      <c r="FHY53" s="124"/>
      <c r="FHZ53"/>
      <c r="FIA53" s="124"/>
      <c r="FIB53"/>
      <c r="FIC53" s="124"/>
      <c r="FID53"/>
      <c r="FIE53" s="124"/>
      <c r="FIF53"/>
      <c r="FIG53" s="124"/>
      <c r="FIH53"/>
      <c r="FII53" s="124"/>
      <c r="FIJ53"/>
      <c r="FIK53" s="124"/>
      <c r="FIL53"/>
      <c r="FIM53" s="124"/>
      <c r="FIN53"/>
      <c r="FIO53" s="124"/>
      <c r="FIP53"/>
      <c r="FIQ53" s="124"/>
      <c r="FIR53"/>
      <c r="FIS53" s="124"/>
      <c r="FIT53"/>
      <c r="FIU53" s="124"/>
      <c r="FIV53"/>
      <c r="FIW53" s="124"/>
      <c r="FIX53"/>
      <c r="FIY53" s="124"/>
      <c r="FIZ53"/>
      <c r="FJA53" s="124"/>
      <c r="FJB53"/>
      <c r="FJC53" s="124"/>
      <c r="FJD53"/>
      <c r="FJE53" s="124"/>
      <c r="FJF53"/>
      <c r="FJG53" s="124"/>
      <c r="FJH53"/>
      <c r="FJI53" s="124"/>
      <c r="FJJ53"/>
      <c r="FJK53" s="124"/>
      <c r="FJL53"/>
      <c r="FJM53" s="124"/>
      <c r="FJN53"/>
      <c r="FJO53" s="124"/>
      <c r="FJP53"/>
      <c r="FJQ53" s="124"/>
      <c r="FJR53"/>
      <c r="FJS53" s="124"/>
      <c r="FJT53"/>
      <c r="FJU53" s="124"/>
      <c r="FJV53"/>
      <c r="FJW53" s="124"/>
      <c r="FJX53"/>
      <c r="FJY53" s="124"/>
      <c r="FJZ53"/>
      <c r="FKA53" s="124"/>
      <c r="FKB53"/>
      <c r="FKC53" s="124"/>
      <c r="FKD53"/>
      <c r="FKE53" s="124"/>
      <c r="FKF53"/>
      <c r="FKG53" s="124"/>
      <c r="FKH53"/>
      <c r="FKI53" s="124"/>
      <c r="FKJ53"/>
      <c r="FKK53" s="124"/>
      <c r="FKL53"/>
      <c r="FKM53" s="124"/>
      <c r="FKN53"/>
      <c r="FKO53" s="124"/>
      <c r="FKP53"/>
      <c r="FKQ53" s="124"/>
      <c r="FKR53"/>
      <c r="FKS53" s="124"/>
      <c r="FKT53"/>
      <c r="FKU53" s="124"/>
      <c r="FKV53"/>
      <c r="FKW53" s="124"/>
      <c r="FKX53"/>
      <c r="FKY53" s="124"/>
      <c r="FKZ53"/>
      <c r="FLA53" s="124"/>
      <c r="FLB53"/>
      <c r="FLC53" s="124"/>
      <c r="FLD53"/>
      <c r="FLE53" s="124"/>
      <c r="FLF53"/>
      <c r="FLG53" s="124"/>
      <c r="FLH53"/>
      <c r="FLI53" s="124"/>
      <c r="FLJ53"/>
      <c r="FLK53" s="124"/>
      <c r="FLL53"/>
      <c r="FLM53" s="124"/>
      <c r="FLN53"/>
      <c r="FLO53" s="124"/>
      <c r="FLP53"/>
      <c r="FLQ53" s="124"/>
      <c r="FLR53"/>
      <c r="FLS53" s="124"/>
      <c r="FLT53"/>
      <c r="FLU53" s="124"/>
      <c r="FLV53"/>
      <c r="FLW53" s="124"/>
      <c r="FLX53"/>
      <c r="FLY53" s="124"/>
      <c r="FLZ53"/>
      <c r="FMA53" s="124"/>
      <c r="FMB53"/>
      <c r="FMC53" s="124"/>
      <c r="FMD53"/>
      <c r="FME53" s="124"/>
      <c r="FMF53"/>
      <c r="FMG53" s="124"/>
      <c r="FMH53"/>
      <c r="FMI53" s="124"/>
      <c r="FMJ53"/>
      <c r="FMK53" s="124"/>
      <c r="FML53"/>
      <c r="FMM53" s="124"/>
      <c r="FMN53"/>
      <c r="FMO53" s="124"/>
      <c r="FMP53"/>
      <c r="FMQ53" s="124"/>
      <c r="FMR53"/>
      <c r="FMS53" s="124"/>
      <c r="FMT53"/>
      <c r="FMU53" s="124"/>
      <c r="FMV53"/>
      <c r="FMW53" s="124"/>
      <c r="FMX53"/>
      <c r="FMY53" s="124"/>
      <c r="FMZ53"/>
      <c r="FNA53" s="124"/>
      <c r="FNB53"/>
      <c r="FNC53" s="124"/>
      <c r="FND53"/>
      <c r="FNE53" s="124"/>
      <c r="FNF53"/>
      <c r="FNG53" s="124"/>
      <c r="FNH53"/>
      <c r="FNI53" s="124"/>
      <c r="FNJ53"/>
      <c r="FNK53" s="124"/>
      <c r="FNL53"/>
      <c r="FNM53" s="124"/>
      <c r="FNN53"/>
      <c r="FNO53" s="124"/>
      <c r="FNP53"/>
      <c r="FNQ53" s="124"/>
      <c r="FNR53"/>
      <c r="FNS53" s="124"/>
      <c r="FNT53"/>
      <c r="FNU53" s="124"/>
      <c r="FNV53"/>
      <c r="FNW53" s="124"/>
      <c r="FNX53"/>
      <c r="FNY53" s="124"/>
      <c r="FNZ53"/>
      <c r="FOA53" s="124"/>
      <c r="FOB53"/>
      <c r="FOC53" s="124"/>
      <c r="FOD53"/>
      <c r="FOE53" s="124"/>
      <c r="FOF53"/>
      <c r="FOG53" s="124"/>
      <c r="FOH53"/>
      <c r="FOI53" s="124"/>
      <c r="FOJ53"/>
      <c r="FOK53" s="124"/>
      <c r="FOL53"/>
      <c r="FOM53" s="124"/>
      <c r="FON53"/>
      <c r="FOO53" s="124"/>
      <c r="FOP53"/>
      <c r="FOQ53" s="124"/>
      <c r="FOR53"/>
      <c r="FOS53" s="124"/>
      <c r="FOT53"/>
      <c r="FOU53" s="124"/>
      <c r="FOV53"/>
      <c r="FOW53" s="124"/>
      <c r="FOX53"/>
      <c r="FOY53" s="124"/>
      <c r="FOZ53"/>
      <c r="FPA53" s="124"/>
      <c r="FPB53"/>
      <c r="FPC53" s="124"/>
      <c r="FPD53"/>
      <c r="FPE53" s="124"/>
      <c r="FPF53"/>
      <c r="FPG53" s="124"/>
      <c r="FPH53"/>
      <c r="FPI53" s="124"/>
      <c r="FPJ53"/>
      <c r="FPK53" s="124"/>
      <c r="FPL53"/>
      <c r="FPM53" s="124"/>
      <c r="FPN53"/>
      <c r="FPO53" s="124"/>
      <c r="FPP53"/>
      <c r="FPQ53" s="124"/>
      <c r="FPR53"/>
      <c r="FPS53" s="124"/>
      <c r="FPT53"/>
      <c r="FPU53" s="124"/>
      <c r="FPV53"/>
      <c r="FPW53" s="124"/>
      <c r="FPX53"/>
      <c r="FPY53" s="124"/>
      <c r="FPZ53"/>
      <c r="FQA53" s="124"/>
      <c r="FQB53"/>
      <c r="FQC53" s="124"/>
      <c r="FQD53"/>
      <c r="FQE53" s="124"/>
      <c r="FQF53"/>
      <c r="FQG53" s="124"/>
      <c r="FQH53"/>
      <c r="FQI53" s="124"/>
      <c r="FQJ53"/>
      <c r="FQK53" s="124"/>
      <c r="FQL53"/>
      <c r="FQM53" s="124"/>
      <c r="FQN53"/>
      <c r="FQO53" s="124"/>
      <c r="FQP53"/>
      <c r="FQQ53" s="124"/>
      <c r="FQR53"/>
      <c r="FQS53" s="124"/>
      <c r="FQT53"/>
      <c r="FQU53" s="124"/>
      <c r="FQV53"/>
      <c r="FQW53" s="124"/>
      <c r="FQX53"/>
      <c r="FQY53" s="124"/>
      <c r="FQZ53"/>
      <c r="FRA53" s="124"/>
      <c r="FRB53"/>
      <c r="FRC53" s="124"/>
      <c r="FRD53"/>
      <c r="FRE53" s="124"/>
      <c r="FRF53"/>
      <c r="FRG53" s="124"/>
      <c r="FRH53"/>
      <c r="FRI53" s="124"/>
      <c r="FRJ53"/>
      <c r="FRK53" s="124"/>
      <c r="FRL53"/>
      <c r="FRM53" s="124"/>
      <c r="FRN53"/>
      <c r="FRO53" s="124"/>
      <c r="FRP53"/>
      <c r="FRQ53" s="124"/>
      <c r="FRR53"/>
      <c r="FRS53" s="124"/>
      <c r="FRT53"/>
      <c r="FRU53" s="124"/>
      <c r="FRV53"/>
      <c r="FRW53" s="124"/>
      <c r="FRX53"/>
      <c r="FRY53" s="124"/>
      <c r="FRZ53"/>
      <c r="FSA53" s="124"/>
      <c r="FSB53"/>
      <c r="FSC53" s="124"/>
      <c r="FSD53"/>
      <c r="FSE53" s="124"/>
      <c r="FSF53"/>
      <c r="FSG53" s="124"/>
      <c r="FSH53"/>
      <c r="FSI53" s="124"/>
      <c r="FSJ53"/>
      <c r="FSK53" s="124"/>
      <c r="FSL53"/>
      <c r="FSM53" s="124"/>
      <c r="FSN53"/>
      <c r="FSO53" s="124"/>
      <c r="FSP53"/>
      <c r="FSQ53" s="124"/>
      <c r="FSR53"/>
      <c r="FSS53" s="124"/>
      <c r="FST53"/>
      <c r="FSU53" s="124"/>
      <c r="FSV53"/>
      <c r="FSW53" s="124"/>
      <c r="FSX53"/>
      <c r="FSY53" s="124"/>
      <c r="FSZ53"/>
      <c r="FTA53" s="124"/>
      <c r="FTB53"/>
      <c r="FTC53" s="124"/>
      <c r="FTD53"/>
      <c r="FTE53" s="124"/>
      <c r="FTF53"/>
      <c r="FTG53" s="124"/>
      <c r="FTH53"/>
      <c r="FTI53" s="124"/>
      <c r="FTJ53"/>
      <c r="FTK53" s="124"/>
      <c r="FTL53"/>
      <c r="FTM53" s="124"/>
      <c r="FTN53"/>
      <c r="FTO53" s="124"/>
      <c r="FTP53"/>
      <c r="FTQ53" s="124"/>
      <c r="FTR53"/>
      <c r="FTS53" s="124"/>
      <c r="FTT53"/>
      <c r="FTU53" s="124"/>
      <c r="FTV53"/>
      <c r="FTW53" s="124"/>
      <c r="FTX53"/>
      <c r="FTY53" s="124"/>
      <c r="FTZ53"/>
      <c r="FUA53" s="124"/>
      <c r="FUB53"/>
      <c r="FUC53" s="124"/>
      <c r="FUD53"/>
      <c r="FUE53" s="124"/>
      <c r="FUF53"/>
      <c r="FUG53" s="124"/>
      <c r="FUH53"/>
      <c r="FUI53" s="124"/>
      <c r="FUJ53"/>
      <c r="FUK53" s="124"/>
      <c r="FUL53"/>
      <c r="FUM53" s="124"/>
      <c r="FUN53"/>
      <c r="FUO53" s="124"/>
      <c r="FUP53"/>
      <c r="FUQ53" s="124"/>
      <c r="FUR53"/>
      <c r="FUS53" s="124"/>
      <c r="FUT53"/>
      <c r="FUU53" s="124"/>
      <c r="FUV53"/>
      <c r="FUW53" s="124"/>
      <c r="FUX53"/>
      <c r="FUY53" s="124"/>
      <c r="FUZ53"/>
      <c r="FVA53" s="124"/>
      <c r="FVB53"/>
      <c r="FVC53" s="124"/>
      <c r="FVD53"/>
      <c r="FVE53" s="124"/>
      <c r="FVF53"/>
      <c r="FVG53" s="124"/>
      <c r="FVH53"/>
      <c r="FVI53" s="124"/>
      <c r="FVJ53"/>
      <c r="FVK53" s="124"/>
      <c r="FVL53"/>
      <c r="FVM53" s="124"/>
      <c r="FVN53"/>
      <c r="FVO53" s="124"/>
      <c r="FVP53"/>
      <c r="FVQ53" s="124"/>
      <c r="FVR53"/>
      <c r="FVS53" s="124"/>
      <c r="FVT53"/>
      <c r="FVU53" s="124"/>
      <c r="FVV53"/>
      <c r="FVW53" s="124"/>
      <c r="FVX53"/>
      <c r="FVY53" s="124"/>
      <c r="FVZ53"/>
      <c r="FWA53" s="124"/>
      <c r="FWB53"/>
      <c r="FWC53" s="124"/>
      <c r="FWD53"/>
      <c r="FWE53" s="124"/>
      <c r="FWF53"/>
      <c r="FWG53" s="124"/>
      <c r="FWH53"/>
      <c r="FWI53" s="124"/>
      <c r="FWJ53"/>
      <c r="FWK53" s="124"/>
      <c r="FWL53"/>
      <c r="FWM53" s="124"/>
      <c r="FWN53"/>
      <c r="FWO53" s="124"/>
      <c r="FWP53"/>
      <c r="FWQ53" s="124"/>
      <c r="FWR53"/>
      <c r="FWS53" s="124"/>
      <c r="FWT53"/>
      <c r="FWU53" s="124"/>
      <c r="FWV53"/>
      <c r="FWW53" s="124"/>
      <c r="FWX53"/>
      <c r="FWY53" s="124"/>
      <c r="FWZ53"/>
      <c r="FXA53" s="124"/>
      <c r="FXB53"/>
      <c r="FXC53" s="124"/>
      <c r="FXD53"/>
      <c r="FXE53" s="124"/>
      <c r="FXF53"/>
      <c r="FXG53" s="124"/>
      <c r="FXH53"/>
      <c r="FXI53" s="124"/>
      <c r="FXJ53"/>
      <c r="FXK53" s="124"/>
      <c r="FXL53"/>
      <c r="FXM53" s="124"/>
      <c r="FXN53"/>
      <c r="FXO53" s="124"/>
      <c r="FXP53"/>
      <c r="FXQ53" s="124"/>
      <c r="FXR53"/>
      <c r="FXS53" s="124"/>
      <c r="FXT53"/>
      <c r="FXU53" s="124"/>
      <c r="FXV53"/>
      <c r="FXW53" s="124"/>
      <c r="FXX53"/>
      <c r="FXY53" s="124"/>
      <c r="FXZ53"/>
      <c r="FYA53" s="124"/>
      <c r="FYB53"/>
      <c r="FYC53" s="124"/>
      <c r="FYD53"/>
      <c r="FYE53" s="124"/>
      <c r="FYF53"/>
      <c r="FYG53" s="124"/>
      <c r="FYH53"/>
      <c r="FYI53" s="124"/>
      <c r="FYJ53"/>
      <c r="FYK53" s="124"/>
      <c r="FYL53"/>
      <c r="FYM53" s="124"/>
      <c r="FYN53"/>
      <c r="FYO53" s="124"/>
      <c r="FYP53"/>
      <c r="FYQ53" s="124"/>
      <c r="FYR53"/>
      <c r="FYS53" s="124"/>
      <c r="FYT53"/>
      <c r="FYU53" s="124"/>
      <c r="FYV53"/>
      <c r="FYW53" s="124"/>
      <c r="FYX53"/>
      <c r="FYY53" s="124"/>
      <c r="FYZ53"/>
      <c r="FZA53" s="124"/>
      <c r="FZB53"/>
      <c r="FZC53" s="124"/>
      <c r="FZD53"/>
      <c r="FZE53" s="124"/>
      <c r="FZF53"/>
      <c r="FZG53" s="124"/>
      <c r="FZH53"/>
      <c r="FZI53" s="124"/>
      <c r="FZJ53"/>
      <c r="FZK53" s="124"/>
      <c r="FZL53"/>
      <c r="FZM53" s="124"/>
      <c r="FZN53"/>
      <c r="FZO53" s="124"/>
      <c r="FZP53"/>
      <c r="FZQ53" s="124"/>
      <c r="FZR53"/>
      <c r="FZS53" s="124"/>
      <c r="FZT53"/>
      <c r="FZU53" s="124"/>
      <c r="FZV53"/>
      <c r="FZW53" s="124"/>
      <c r="FZX53"/>
      <c r="FZY53" s="124"/>
      <c r="FZZ53"/>
      <c r="GAA53" s="124"/>
      <c r="GAB53"/>
      <c r="GAC53" s="124"/>
      <c r="GAD53"/>
      <c r="GAE53" s="124"/>
      <c r="GAF53"/>
      <c r="GAG53" s="124"/>
      <c r="GAH53"/>
      <c r="GAI53" s="124"/>
      <c r="GAJ53"/>
      <c r="GAK53" s="124"/>
      <c r="GAL53"/>
      <c r="GAM53" s="124"/>
      <c r="GAN53"/>
      <c r="GAO53" s="124"/>
      <c r="GAP53"/>
      <c r="GAQ53" s="124"/>
      <c r="GAR53"/>
      <c r="GAS53" s="124"/>
      <c r="GAT53"/>
      <c r="GAU53" s="124"/>
      <c r="GAV53"/>
      <c r="GAW53" s="124"/>
      <c r="GAX53"/>
      <c r="GAY53" s="124"/>
      <c r="GAZ53"/>
      <c r="GBA53" s="124"/>
      <c r="GBB53"/>
      <c r="GBC53" s="124"/>
      <c r="GBD53"/>
      <c r="GBE53" s="124"/>
      <c r="GBF53"/>
      <c r="GBG53" s="124"/>
      <c r="GBH53"/>
      <c r="GBI53" s="124"/>
      <c r="GBJ53"/>
      <c r="GBK53" s="124"/>
      <c r="GBL53"/>
      <c r="GBM53" s="124"/>
      <c r="GBN53"/>
      <c r="GBO53" s="124"/>
      <c r="GBP53"/>
      <c r="GBQ53" s="124"/>
      <c r="GBR53"/>
      <c r="GBS53" s="124"/>
      <c r="GBT53"/>
      <c r="GBU53" s="124"/>
      <c r="GBV53"/>
      <c r="GBW53" s="124"/>
      <c r="GBX53"/>
      <c r="GBY53" s="124"/>
      <c r="GBZ53"/>
      <c r="GCA53" s="124"/>
      <c r="GCB53"/>
      <c r="GCC53" s="124"/>
      <c r="GCD53"/>
      <c r="GCE53" s="124"/>
      <c r="GCF53"/>
      <c r="GCG53" s="124"/>
      <c r="GCH53"/>
      <c r="GCI53" s="124"/>
      <c r="GCJ53"/>
      <c r="GCK53" s="124"/>
      <c r="GCL53"/>
      <c r="GCM53" s="124"/>
      <c r="GCN53"/>
      <c r="GCO53" s="124"/>
      <c r="GCP53"/>
      <c r="GCQ53" s="124"/>
      <c r="GCR53"/>
      <c r="GCS53" s="124"/>
      <c r="GCT53"/>
      <c r="GCU53" s="124"/>
      <c r="GCV53"/>
      <c r="GCW53" s="124"/>
      <c r="GCX53"/>
      <c r="GCY53" s="124"/>
      <c r="GCZ53"/>
      <c r="GDA53" s="124"/>
      <c r="GDB53"/>
      <c r="GDC53" s="124"/>
      <c r="GDD53"/>
      <c r="GDE53" s="124"/>
      <c r="GDF53"/>
      <c r="GDG53" s="124"/>
      <c r="GDH53"/>
      <c r="GDI53" s="124"/>
      <c r="GDJ53"/>
      <c r="GDK53" s="124"/>
      <c r="GDL53"/>
      <c r="GDM53" s="124"/>
      <c r="GDN53"/>
      <c r="GDO53" s="124"/>
      <c r="GDP53"/>
      <c r="GDQ53" s="124"/>
      <c r="GDR53"/>
      <c r="GDS53" s="124"/>
      <c r="GDT53"/>
      <c r="GDU53" s="124"/>
      <c r="GDV53"/>
      <c r="GDW53" s="124"/>
      <c r="GDX53"/>
      <c r="GDY53" s="124"/>
      <c r="GDZ53"/>
      <c r="GEA53" s="124"/>
      <c r="GEB53"/>
      <c r="GEC53" s="124"/>
      <c r="GED53"/>
      <c r="GEE53" s="124"/>
      <c r="GEF53"/>
      <c r="GEG53" s="124"/>
      <c r="GEH53"/>
      <c r="GEI53" s="124"/>
      <c r="GEJ53"/>
      <c r="GEK53" s="124"/>
      <c r="GEL53"/>
      <c r="GEM53" s="124"/>
      <c r="GEN53"/>
      <c r="GEO53" s="124"/>
      <c r="GEP53"/>
      <c r="GEQ53" s="124"/>
      <c r="GER53"/>
      <c r="GES53" s="124"/>
      <c r="GET53"/>
      <c r="GEU53" s="124"/>
      <c r="GEV53"/>
      <c r="GEW53" s="124"/>
      <c r="GEX53"/>
      <c r="GEY53" s="124"/>
      <c r="GEZ53"/>
      <c r="GFA53" s="124"/>
      <c r="GFB53"/>
      <c r="GFC53" s="124"/>
      <c r="GFD53"/>
      <c r="GFE53" s="124"/>
      <c r="GFF53"/>
      <c r="GFG53" s="124"/>
      <c r="GFH53"/>
      <c r="GFI53" s="124"/>
      <c r="GFJ53"/>
      <c r="GFK53" s="124"/>
      <c r="GFL53"/>
      <c r="GFM53" s="124"/>
      <c r="GFN53"/>
      <c r="GFO53" s="124"/>
      <c r="GFP53"/>
      <c r="GFQ53" s="124"/>
      <c r="GFR53"/>
      <c r="GFS53" s="124"/>
      <c r="GFT53"/>
      <c r="GFU53" s="124"/>
      <c r="GFV53"/>
      <c r="GFW53" s="124"/>
      <c r="GFX53"/>
      <c r="GFY53" s="124"/>
      <c r="GFZ53"/>
      <c r="GGA53" s="124"/>
      <c r="GGB53"/>
      <c r="GGC53" s="124"/>
      <c r="GGD53"/>
      <c r="GGE53" s="124"/>
      <c r="GGF53"/>
      <c r="GGG53" s="124"/>
      <c r="GGH53"/>
      <c r="GGI53" s="124"/>
      <c r="GGJ53"/>
      <c r="GGK53" s="124"/>
      <c r="GGL53"/>
      <c r="GGM53" s="124"/>
      <c r="GGN53"/>
      <c r="GGO53" s="124"/>
      <c r="GGP53"/>
      <c r="GGQ53" s="124"/>
      <c r="GGR53"/>
      <c r="GGS53" s="124"/>
      <c r="GGT53"/>
      <c r="GGU53" s="124"/>
      <c r="GGV53"/>
      <c r="GGW53" s="124"/>
      <c r="GGX53"/>
      <c r="GGY53" s="124"/>
      <c r="GGZ53"/>
      <c r="GHA53" s="124"/>
      <c r="GHB53"/>
      <c r="GHC53" s="124"/>
      <c r="GHD53"/>
      <c r="GHE53" s="124"/>
      <c r="GHF53"/>
      <c r="GHG53" s="124"/>
      <c r="GHH53"/>
      <c r="GHI53" s="124"/>
      <c r="GHJ53"/>
      <c r="GHK53" s="124"/>
      <c r="GHL53"/>
      <c r="GHM53" s="124"/>
      <c r="GHN53"/>
      <c r="GHO53" s="124"/>
      <c r="GHP53"/>
      <c r="GHQ53" s="124"/>
      <c r="GHR53"/>
      <c r="GHS53" s="124"/>
      <c r="GHT53"/>
      <c r="GHU53" s="124"/>
      <c r="GHV53"/>
      <c r="GHW53" s="124"/>
      <c r="GHX53"/>
      <c r="GHY53" s="124"/>
      <c r="GHZ53"/>
      <c r="GIA53" s="124"/>
      <c r="GIB53"/>
      <c r="GIC53" s="124"/>
      <c r="GID53"/>
      <c r="GIE53" s="124"/>
      <c r="GIF53"/>
      <c r="GIG53" s="124"/>
      <c r="GIH53"/>
      <c r="GII53" s="124"/>
      <c r="GIJ53"/>
      <c r="GIK53" s="124"/>
      <c r="GIL53"/>
      <c r="GIM53" s="124"/>
      <c r="GIN53"/>
      <c r="GIO53" s="124"/>
      <c r="GIP53"/>
      <c r="GIQ53" s="124"/>
      <c r="GIR53"/>
      <c r="GIS53" s="124"/>
      <c r="GIT53"/>
      <c r="GIU53" s="124"/>
      <c r="GIV53"/>
      <c r="GIW53" s="124"/>
      <c r="GIX53"/>
      <c r="GIY53" s="124"/>
      <c r="GIZ53"/>
      <c r="GJA53" s="124"/>
      <c r="GJB53"/>
      <c r="GJC53" s="124"/>
      <c r="GJD53"/>
      <c r="GJE53" s="124"/>
      <c r="GJF53"/>
      <c r="GJG53" s="124"/>
      <c r="GJH53"/>
      <c r="GJI53" s="124"/>
      <c r="GJJ53"/>
      <c r="GJK53" s="124"/>
      <c r="GJL53"/>
      <c r="GJM53" s="124"/>
      <c r="GJN53"/>
      <c r="GJO53" s="124"/>
      <c r="GJP53"/>
      <c r="GJQ53" s="124"/>
      <c r="GJR53"/>
      <c r="GJS53" s="124"/>
      <c r="GJT53"/>
      <c r="GJU53" s="124"/>
      <c r="GJV53"/>
      <c r="GJW53" s="124"/>
      <c r="GJX53"/>
      <c r="GJY53" s="124"/>
      <c r="GJZ53"/>
      <c r="GKA53" s="124"/>
      <c r="GKB53"/>
      <c r="GKC53" s="124"/>
      <c r="GKD53"/>
      <c r="GKE53" s="124"/>
      <c r="GKF53"/>
      <c r="GKG53" s="124"/>
      <c r="GKH53"/>
      <c r="GKI53" s="124"/>
      <c r="GKJ53"/>
      <c r="GKK53" s="124"/>
      <c r="GKL53"/>
      <c r="GKM53" s="124"/>
      <c r="GKN53"/>
      <c r="GKO53" s="124"/>
      <c r="GKP53"/>
      <c r="GKQ53" s="124"/>
      <c r="GKR53"/>
      <c r="GKS53" s="124"/>
      <c r="GKT53"/>
      <c r="GKU53" s="124"/>
      <c r="GKV53"/>
      <c r="GKW53" s="124"/>
      <c r="GKX53"/>
      <c r="GKY53" s="124"/>
      <c r="GKZ53"/>
      <c r="GLA53" s="124"/>
      <c r="GLB53"/>
      <c r="GLC53" s="124"/>
      <c r="GLD53"/>
      <c r="GLE53" s="124"/>
      <c r="GLF53"/>
      <c r="GLG53" s="124"/>
      <c r="GLH53"/>
      <c r="GLI53" s="124"/>
      <c r="GLJ53"/>
      <c r="GLK53" s="124"/>
      <c r="GLL53"/>
      <c r="GLM53" s="124"/>
      <c r="GLN53"/>
      <c r="GLO53" s="124"/>
      <c r="GLP53"/>
      <c r="GLQ53" s="124"/>
      <c r="GLR53"/>
      <c r="GLS53" s="124"/>
      <c r="GLT53"/>
      <c r="GLU53" s="124"/>
      <c r="GLV53"/>
      <c r="GLW53" s="124"/>
      <c r="GLX53"/>
      <c r="GLY53" s="124"/>
      <c r="GLZ53"/>
      <c r="GMA53" s="124"/>
      <c r="GMB53"/>
      <c r="GMC53" s="124"/>
      <c r="GMD53"/>
      <c r="GME53" s="124"/>
      <c r="GMF53"/>
      <c r="GMG53" s="124"/>
      <c r="GMH53"/>
      <c r="GMI53" s="124"/>
      <c r="GMJ53"/>
      <c r="GMK53" s="124"/>
      <c r="GML53"/>
      <c r="GMM53" s="124"/>
      <c r="GMN53"/>
      <c r="GMO53" s="124"/>
      <c r="GMP53"/>
      <c r="GMQ53" s="124"/>
      <c r="GMR53"/>
      <c r="GMS53" s="124"/>
      <c r="GMT53"/>
      <c r="GMU53" s="124"/>
      <c r="GMV53"/>
      <c r="GMW53" s="124"/>
      <c r="GMX53"/>
      <c r="GMY53" s="124"/>
      <c r="GMZ53"/>
      <c r="GNA53" s="124"/>
      <c r="GNB53"/>
      <c r="GNC53" s="124"/>
      <c r="GND53"/>
      <c r="GNE53" s="124"/>
      <c r="GNF53"/>
      <c r="GNG53" s="124"/>
      <c r="GNH53"/>
      <c r="GNI53" s="124"/>
      <c r="GNJ53"/>
      <c r="GNK53" s="124"/>
      <c r="GNL53"/>
      <c r="GNM53" s="124"/>
      <c r="GNN53"/>
      <c r="GNO53" s="124"/>
      <c r="GNP53"/>
      <c r="GNQ53" s="124"/>
      <c r="GNR53"/>
      <c r="GNS53" s="124"/>
      <c r="GNT53"/>
      <c r="GNU53" s="124"/>
      <c r="GNV53"/>
      <c r="GNW53" s="124"/>
      <c r="GNX53"/>
      <c r="GNY53" s="124"/>
      <c r="GNZ53"/>
      <c r="GOA53" s="124"/>
      <c r="GOB53"/>
      <c r="GOC53" s="124"/>
      <c r="GOD53"/>
      <c r="GOE53" s="124"/>
      <c r="GOF53"/>
      <c r="GOG53" s="124"/>
      <c r="GOH53"/>
      <c r="GOI53" s="124"/>
      <c r="GOJ53"/>
      <c r="GOK53" s="124"/>
      <c r="GOL53"/>
      <c r="GOM53" s="124"/>
      <c r="GON53"/>
      <c r="GOO53" s="124"/>
      <c r="GOP53"/>
      <c r="GOQ53" s="124"/>
      <c r="GOR53"/>
      <c r="GOS53" s="124"/>
      <c r="GOT53"/>
      <c r="GOU53" s="124"/>
      <c r="GOV53"/>
      <c r="GOW53" s="124"/>
      <c r="GOX53"/>
      <c r="GOY53" s="124"/>
      <c r="GOZ53"/>
      <c r="GPA53" s="124"/>
      <c r="GPB53"/>
      <c r="GPC53" s="124"/>
      <c r="GPD53"/>
      <c r="GPE53" s="124"/>
      <c r="GPF53"/>
      <c r="GPG53" s="124"/>
      <c r="GPH53"/>
      <c r="GPI53" s="124"/>
      <c r="GPJ53"/>
      <c r="GPK53" s="124"/>
      <c r="GPL53"/>
      <c r="GPM53" s="124"/>
      <c r="GPN53"/>
      <c r="GPO53" s="124"/>
      <c r="GPP53"/>
      <c r="GPQ53" s="124"/>
      <c r="GPR53"/>
      <c r="GPS53" s="124"/>
      <c r="GPT53"/>
      <c r="GPU53" s="124"/>
      <c r="GPV53"/>
      <c r="GPW53" s="124"/>
      <c r="GPX53"/>
      <c r="GPY53" s="124"/>
      <c r="GPZ53"/>
      <c r="GQA53" s="124"/>
      <c r="GQB53"/>
      <c r="GQC53" s="124"/>
      <c r="GQD53"/>
      <c r="GQE53" s="124"/>
      <c r="GQF53"/>
      <c r="GQG53" s="124"/>
      <c r="GQH53"/>
      <c r="GQI53" s="124"/>
      <c r="GQJ53"/>
      <c r="GQK53" s="124"/>
      <c r="GQL53"/>
      <c r="GQM53" s="124"/>
      <c r="GQN53"/>
      <c r="GQO53" s="124"/>
      <c r="GQP53"/>
      <c r="GQQ53" s="124"/>
      <c r="GQR53"/>
      <c r="GQS53" s="124"/>
      <c r="GQT53"/>
      <c r="GQU53" s="124"/>
      <c r="GQV53"/>
      <c r="GQW53" s="124"/>
      <c r="GQX53"/>
      <c r="GQY53" s="124"/>
      <c r="GQZ53"/>
      <c r="GRA53" s="124"/>
      <c r="GRB53"/>
      <c r="GRC53" s="124"/>
      <c r="GRD53"/>
      <c r="GRE53" s="124"/>
      <c r="GRF53"/>
      <c r="GRG53" s="124"/>
      <c r="GRH53"/>
      <c r="GRI53" s="124"/>
      <c r="GRJ53"/>
      <c r="GRK53" s="124"/>
      <c r="GRL53"/>
      <c r="GRM53" s="124"/>
      <c r="GRN53"/>
      <c r="GRO53" s="124"/>
      <c r="GRP53"/>
      <c r="GRQ53" s="124"/>
      <c r="GRR53"/>
      <c r="GRS53" s="124"/>
      <c r="GRT53"/>
      <c r="GRU53" s="124"/>
      <c r="GRV53"/>
      <c r="GRW53" s="124"/>
      <c r="GRX53"/>
      <c r="GRY53" s="124"/>
      <c r="GRZ53"/>
      <c r="GSA53" s="124"/>
      <c r="GSB53"/>
      <c r="GSC53" s="124"/>
      <c r="GSD53"/>
      <c r="GSE53" s="124"/>
      <c r="GSF53"/>
      <c r="GSG53" s="124"/>
      <c r="GSH53"/>
      <c r="GSI53" s="124"/>
      <c r="GSJ53"/>
      <c r="GSK53" s="124"/>
      <c r="GSL53"/>
      <c r="GSM53" s="124"/>
      <c r="GSN53"/>
      <c r="GSO53" s="124"/>
      <c r="GSP53"/>
      <c r="GSQ53" s="124"/>
      <c r="GSR53"/>
      <c r="GSS53" s="124"/>
      <c r="GST53"/>
      <c r="GSU53" s="124"/>
      <c r="GSV53"/>
      <c r="GSW53" s="124"/>
      <c r="GSX53"/>
      <c r="GSY53" s="124"/>
      <c r="GSZ53"/>
      <c r="GTA53" s="124"/>
      <c r="GTB53"/>
      <c r="GTC53" s="124"/>
      <c r="GTD53"/>
      <c r="GTE53" s="124"/>
      <c r="GTF53"/>
      <c r="GTG53" s="124"/>
      <c r="GTH53"/>
      <c r="GTI53" s="124"/>
      <c r="GTJ53"/>
      <c r="GTK53" s="124"/>
      <c r="GTL53"/>
      <c r="GTM53" s="124"/>
      <c r="GTN53"/>
      <c r="GTO53" s="124"/>
      <c r="GTP53"/>
      <c r="GTQ53" s="124"/>
      <c r="GTR53"/>
      <c r="GTS53" s="124"/>
      <c r="GTT53"/>
      <c r="GTU53" s="124"/>
      <c r="GTV53"/>
      <c r="GTW53" s="124"/>
      <c r="GTX53"/>
      <c r="GTY53" s="124"/>
      <c r="GTZ53"/>
      <c r="GUA53" s="124"/>
      <c r="GUB53"/>
      <c r="GUC53" s="124"/>
      <c r="GUD53"/>
      <c r="GUE53" s="124"/>
      <c r="GUF53"/>
      <c r="GUG53" s="124"/>
      <c r="GUH53"/>
      <c r="GUI53" s="124"/>
      <c r="GUJ53"/>
      <c r="GUK53" s="124"/>
      <c r="GUL53"/>
      <c r="GUM53" s="124"/>
      <c r="GUN53"/>
      <c r="GUO53" s="124"/>
      <c r="GUP53"/>
      <c r="GUQ53" s="124"/>
      <c r="GUR53"/>
      <c r="GUS53" s="124"/>
      <c r="GUT53"/>
      <c r="GUU53" s="124"/>
      <c r="GUV53"/>
      <c r="GUW53" s="124"/>
      <c r="GUX53"/>
      <c r="GUY53" s="124"/>
      <c r="GUZ53"/>
      <c r="GVA53" s="124"/>
      <c r="GVB53"/>
      <c r="GVC53" s="124"/>
      <c r="GVD53"/>
      <c r="GVE53" s="124"/>
      <c r="GVF53"/>
      <c r="GVG53" s="124"/>
      <c r="GVH53"/>
      <c r="GVI53" s="124"/>
      <c r="GVJ53"/>
      <c r="GVK53" s="124"/>
      <c r="GVL53"/>
      <c r="GVM53" s="124"/>
      <c r="GVN53"/>
      <c r="GVO53" s="124"/>
      <c r="GVP53"/>
      <c r="GVQ53" s="124"/>
      <c r="GVR53"/>
      <c r="GVS53" s="124"/>
      <c r="GVT53"/>
      <c r="GVU53" s="124"/>
      <c r="GVV53"/>
      <c r="GVW53" s="124"/>
      <c r="GVX53"/>
      <c r="GVY53" s="124"/>
      <c r="GVZ53"/>
      <c r="GWA53" s="124"/>
      <c r="GWB53"/>
      <c r="GWC53" s="124"/>
      <c r="GWD53"/>
      <c r="GWE53" s="124"/>
      <c r="GWF53"/>
      <c r="GWG53" s="124"/>
      <c r="GWH53"/>
      <c r="GWI53" s="124"/>
      <c r="GWJ53"/>
      <c r="GWK53" s="124"/>
      <c r="GWL53"/>
      <c r="GWM53" s="124"/>
      <c r="GWN53"/>
      <c r="GWO53" s="124"/>
      <c r="GWP53"/>
      <c r="GWQ53" s="124"/>
      <c r="GWR53"/>
      <c r="GWS53" s="124"/>
      <c r="GWT53"/>
      <c r="GWU53" s="124"/>
      <c r="GWV53"/>
      <c r="GWW53" s="124"/>
      <c r="GWX53"/>
      <c r="GWY53" s="124"/>
      <c r="GWZ53"/>
      <c r="GXA53" s="124"/>
      <c r="GXB53"/>
      <c r="GXC53" s="124"/>
      <c r="GXD53"/>
      <c r="GXE53" s="124"/>
      <c r="GXF53"/>
      <c r="GXG53" s="124"/>
      <c r="GXH53"/>
      <c r="GXI53" s="124"/>
      <c r="GXJ53"/>
      <c r="GXK53" s="124"/>
      <c r="GXL53"/>
      <c r="GXM53" s="124"/>
      <c r="GXN53"/>
      <c r="GXO53" s="124"/>
      <c r="GXP53"/>
      <c r="GXQ53" s="124"/>
      <c r="GXR53"/>
      <c r="GXS53" s="124"/>
      <c r="GXT53"/>
      <c r="GXU53" s="124"/>
      <c r="GXV53"/>
      <c r="GXW53" s="124"/>
      <c r="GXX53"/>
      <c r="GXY53" s="124"/>
      <c r="GXZ53"/>
      <c r="GYA53" s="124"/>
      <c r="GYB53"/>
      <c r="GYC53" s="124"/>
      <c r="GYD53"/>
      <c r="GYE53" s="124"/>
      <c r="GYF53"/>
      <c r="GYG53" s="124"/>
      <c r="GYH53"/>
      <c r="GYI53" s="124"/>
      <c r="GYJ53"/>
      <c r="GYK53" s="124"/>
      <c r="GYL53"/>
      <c r="GYM53" s="124"/>
      <c r="GYN53"/>
      <c r="GYO53" s="124"/>
      <c r="GYP53"/>
      <c r="GYQ53" s="124"/>
      <c r="GYR53"/>
      <c r="GYS53" s="124"/>
      <c r="GYT53"/>
      <c r="GYU53" s="124"/>
      <c r="GYV53"/>
      <c r="GYW53" s="124"/>
      <c r="GYX53"/>
      <c r="GYY53" s="124"/>
      <c r="GYZ53"/>
      <c r="GZA53" s="124"/>
      <c r="GZB53"/>
      <c r="GZC53" s="124"/>
      <c r="GZD53"/>
      <c r="GZE53" s="124"/>
      <c r="GZF53"/>
      <c r="GZG53" s="124"/>
      <c r="GZH53"/>
      <c r="GZI53" s="124"/>
      <c r="GZJ53"/>
      <c r="GZK53" s="124"/>
      <c r="GZL53"/>
      <c r="GZM53" s="124"/>
      <c r="GZN53"/>
      <c r="GZO53" s="124"/>
      <c r="GZP53"/>
      <c r="GZQ53" s="124"/>
      <c r="GZR53"/>
      <c r="GZS53" s="124"/>
      <c r="GZT53"/>
      <c r="GZU53" s="124"/>
      <c r="GZV53"/>
      <c r="GZW53" s="124"/>
      <c r="GZX53"/>
      <c r="GZY53" s="124"/>
      <c r="GZZ53"/>
      <c r="HAA53" s="124"/>
      <c r="HAB53"/>
      <c r="HAC53" s="124"/>
      <c r="HAD53"/>
      <c r="HAE53" s="124"/>
      <c r="HAF53"/>
      <c r="HAG53" s="124"/>
      <c r="HAH53"/>
      <c r="HAI53" s="124"/>
      <c r="HAJ53"/>
      <c r="HAK53" s="124"/>
      <c r="HAL53"/>
      <c r="HAM53" s="124"/>
      <c r="HAN53"/>
      <c r="HAO53" s="124"/>
      <c r="HAP53"/>
      <c r="HAQ53" s="124"/>
      <c r="HAR53"/>
      <c r="HAS53" s="124"/>
      <c r="HAT53"/>
      <c r="HAU53" s="124"/>
      <c r="HAV53"/>
      <c r="HAW53" s="124"/>
      <c r="HAX53"/>
      <c r="HAY53" s="124"/>
      <c r="HAZ53"/>
      <c r="HBA53" s="124"/>
      <c r="HBB53"/>
      <c r="HBC53" s="124"/>
      <c r="HBD53"/>
      <c r="HBE53" s="124"/>
      <c r="HBF53"/>
      <c r="HBG53" s="124"/>
      <c r="HBH53"/>
      <c r="HBI53" s="124"/>
      <c r="HBJ53"/>
      <c r="HBK53" s="124"/>
      <c r="HBL53"/>
      <c r="HBM53" s="124"/>
      <c r="HBN53"/>
      <c r="HBO53" s="124"/>
      <c r="HBP53"/>
      <c r="HBQ53" s="124"/>
      <c r="HBR53"/>
      <c r="HBS53" s="124"/>
      <c r="HBT53"/>
      <c r="HBU53" s="124"/>
      <c r="HBV53"/>
      <c r="HBW53" s="124"/>
      <c r="HBX53"/>
      <c r="HBY53" s="124"/>
      <c r="HBZ53"/>
      <c r="HCA53" s="124"/>
      <c r="HCB53"/>
      <c r="HCC53" s="124"/>
      <c r="HCD53"/>
      <c r="HCE53" s="124"/>
      <c r="HCF53"/>
      <c r="HCG53" s="124"/>
      <c r="HCH53"/>
      <c r="HCI53" s="124"/>
      <c r="HCJ53"/>
      <c r="HCK53" s="124"/>
      <c r="HCL53"/>
      <c r="HCM53" s="124"/>
      <c r="HCN53"/>
      <c r="HCO53" s="124"/>
      <c r="HCP53"/>
      <c r="HCQ53" s="124"/>
      <c r="HCR53"/>
      <c r="HCS53" s="124"/>
      <c r="HCT53"/>
      <c r="HCU53" s="124"/>
      <c r="HCV53"/>
      <c r="HCW53" s="124"/>
      <c r="HCX53"/>
      <c r="HCY53" s="124"/>
      <c r="HCZ53"/>
      <c r="HDA53" s="124"/>
      <c r="HDB53"/>
      <c r="HDC53" s="124"/>
      <c r="HDD53"/>
      <c r="HDE53" s="124"/>
      <c r="HDF53"/>
      <c r="HDG53" s="124"/>
      <c r="HDH53"/>
      <c r="HDI53" s="124"/>
      <c r="HDJ53"/>
      <c r="HDK53" s="124"/>
      <c r="HDL53"/>
      <c r="HDM53" s="124"/>
      <c r="HDN53"/>
      <c r="HDO53" s="124"/>
      <c r="HDP53"/>
      <c r="HDQ53" s="124"/>
      <c r="HDR53"/>
      <c r="HDS53" s="124"/>
      <c r="HDT53"/>
      <c r="HDU53" s="124"/>
      <c r="HDV53"/>
      <c r="HDW53" s="124"/>
      <c r="HDX53"/>
      <c r="HDY53" s="124"/>
      <c r="HDZ53"/>
      <c r="HEA53" s="124"/>
      <c r="HEB53"/>
      <c r="HEC53" s="124"/>
      <c r="HED53"/>
      <c r="HEE53" s="124"/>
      <c r="HEF53"/>
      <c r="HEG53" s="124"/>
      <c r="HEH53"/>
      <c r="HEI53" s="124"/>
      <c r="HEJ53"/>
      <c r="HEK53" s="124"/>
      <c r="HEL53"/>
      <c r="HEM53" s="124"/>
      <c r="HEN53"/>
      <c r="HEO53" s="124"/>
      <c r="HEP53"/>
      <c r="HEQ53" s="124"/>
      <c r="HER53"/>
      <c r="HES53" s="124"/>
      <c r="HET53"/>
      <c r="HEU53" s="124"/>
      <c r="HEV53"/>
      <c r="HEW53" s="124"/>
      <c r="HEX53"/>
      <c r="HEY53" s="124"/>
      <c r="HEZ53"/>
      <c r="HFA53" s="124"/>
      <c r="HFB53"/>
      <c r="HFC53" s="124"/>
      <c r="HFD53"/>
      <c r="HFE53" s="124"/>
      <c r="HFF53"/>
      <c r="HFG53" s="124"/>
      <c r="HFH53"/>
      <c r="HFI53" s="124"/>
      <c r="HFJ53"/>
      <c r="HFK53" s="124"/>
      <c r="HFL53"/>
      <c r="HFM53" s="124"/>
      <c r="HFN53"/>
      <c r="HFO53" s="124"/>
      <c r="HFP53"/>
      <c r="HFQ53" s="124"/>
      <c r="HFR53"/>
      <c r="HFS53" s="124"/>
      <c r="HFT53"/>
      <c r="HFU53" s="124"/>
      <c r="HFV53"/>
      <c r="HFW53" s="124"/>
      <c r="HFX53"/>
      <c r="HFY53" s="124"/>
      <c r="HFZ53"/>
      <c r="HGA53" s="124"/>
      <c r="HGB53"/>
      <c r="HGC53" s="124"/>
      <c r="HGD53"/>
      <c r="HGE53" s="124"/>
      <c r="HGF53"/>
      <c r="HGG53" s="124"/>
      <c r="HGH53"/>
      <c r="HGI53" s="124"/>
      <c r="HGJ53"/>
      <c r="HGK53" s="124"/>
      <c r="HGL53"/>
      <c r="HGM53" s="124"/>
      <c r="HGN53"/>
      <c r="HGO53" s="124"/>
      <c r="HGP53"/>
      <c r="HGQ53" s="124"/>
      <c r="HGR53"/>
      <c r="HGS53" s="124"/>
      <c r="HGT53"/>
      <c r="HGU53" s="124"/>
      <c r="HGV53"/>
      <c r="HGW53" s="124"/>
      <c r="HGX53"/>
      <c r="HGY53" s="124"/>
      <c r="HGZ53"/>
      <c r="HHA53" s="124"/>
      <c r="HHB53"/>
      <c r="HHC53" s="124"/>
      <c r="HHD53"/>
      <c r="HHE53" s="124"/>
      <c r="HHF53"/>
      <c r="HHG53" s="124"/>
      <c r="HHH53"/>
      <c r="HHI53" s="124"/>
      <c r="HHJ53"/>
      <c r="HHK53" s="124"/>
      <c r="HHL53"/>
      <c r="HHM53" s="124"/>
      <c r="HHN53"/>
      <c r="HHO53" s="124"/>
      <c r="HHP53"/>
      <c r="HHQ53" s="124"/>
      <c r="HHR53"/>
      <c r="HHS53" s="124"/>
      <c r="HHT53"/>
      <c r="HHU53" s="124"/>
      <c r="HHV53"/>
      <c r="HHW53" s="124"/>
      <c r="HHX53"/>
      <c r="HHY53" s="124"/>
      <c r="HHZ53"/>
      <c r="HIA53" s="124"/>
      <c r="HIB53"/>
      <c r="HIC53" s="124"/>
      <c r="HID53"/>
      <c r="HIE53" s="124"/>
      <c r="HIF53"/>
      <c r="HIG53" s="124"/>
      <c r="HIH53"/>
      <c r="HII53" s="124"/>
      <c r="HIJ53"/>
      <c r="HIK53" s="124"/>
      <c r="HIL53"/>
      <c r="HIM53" s="124"/>
      <c r="HIN53"/>
      <c r="HIO53" s="124"/>
      <c r="HIP53"/>
      <c r="HIQ53" s="124"/>
      <c r="HIR53"/>
      <c r="HIS53" s="124"/>
      <c r="HIT53"/>
      <c r="HIU53" s="124"/>
      <c r="HIV53"/>
      <c r="HIW53" s="124"/>
      <c r="HIX53"/>
      <c r="HIY53" s="124"/>
      <c r="HIZ53"/>
      <c r="HJA53" s="124"/>
      <c r="HJB53"/>
      <c r="HJC53" s="124"/>
      <c r="HJD53"/>
      <c r="HJE53" s="124"/>
      <c r="HJF53"/>
      <c r="HJG53" s="124"/>
      <c r="HJH53"/>
      <c r="HJI53" s="124"/>
      <c r="HJJ53"/>
      <c r="HJK53" s="124"/>
      <c r="HJL53"/>
      <c r="HJM53" s="124"/>
      <c r="HJN53"/>
      <c r="HJO53" s="124"/>
      <c r="HJP53"/>
      <c r="HJQ53" s="124"/>
      <c r="HJR53"/>
      <c r="HJS53" s="124"/>
      <c r="HJT53"/>
      <c r="HJU53" s="124"/>
      <c r="HJV53"/>
      <c r="HJW53" s="124"/>
      <c r="HJX53"/>
      <c r="HJY53" s="124"/>
      <c r="HJZ53"/>
      <c r="HKA53" s="124"/>
      <c r="HKB53"/>
      <c r="HKC53" s="124"/>
      <c r="HKD53"/>
      <c r="HKE53" s="124"/>
      <c r="HKF53"/>
      <c r="HKG53" s="124"/>
      <c r="HKH53"/>
      <c r="HKI53" s="124"/>
      <c r="HKJ53"/>
      <c r="HKK53" s="124"/>
      <c r="HKL53"/>
      <c r="HKM53" s="124"/>
      <c r="HKN53"/>
      <c r="HKO53" s="124"/>
      <c r="HKP53"/>
      <c r="HKQ53" s="124"/>
      <c r="HKR53"/>
      <c r="HKS53" s="124"/>
      <c r="HKT53"/>
      <c r="HKU53" s="124"/>
      <c r="HKV53"/>
      <c r="HKW53" s="124"/>
      <c r="HKX53"/>
      <c r="HKY53" s="124"/>
      <c r="HKZ53"/>
      <c r="HLA53" s="124"/>
      <c r="HLB53"/>
      <c r="HLC53" s="124"/>
      <c r="HLD53"/>
      <c r="HLE53" s="124"/>
      <c r="HLF53"/>
      <c r="HLG53" s="124"/>
      <c r="HLH53"/>
      <c r="HLI53" s="124"/>
      <c r="HLJ53"/>
      <c r="HLK53" s="124"/>
      <c r="HLL53"/>
      <c r="HLM53" s="124"/>
      <c r="HLN53"/>
      <c r="HLO53" s="124"/>
      <c r="HLP53"/>
      <c r="HLQ53" s="124"/>
      <c r="HLR53"/>
      <c r="HLS53" s="124"/>
      <c r="HLT53"/>
      <c r="HLU53" s="124"/>
      <c r="HLV53"/>
      <c r="HLW53" s="124"/>
      <c r="HLX53"/>
      <c r="HLY53" s="124"/>
      <c r="HLZ53"/>
      <c r="HMA53" s="124"/>
      <c r="HMB53"/>
      <c r="HMC53" s="124"/>
      <c r="HMD53"/>
      <c r="HME53" s="124"/>
      <c r="HMF53"/>
      <c r="HMG53" s="124"/>
      <c r="HMH53"/>
      <c r="HMI53" s="124"/>
      <c r="HMJ53"/>
      <c r="HMK53" s="124"/>
      <c r="HML53"/>
      <c r="HMM53" s="124"/>
      <c r="HMN53"/>
      <c r="HMO53" s="124"/>
      <c r="HMP53"/>
      <c r="HMQ53" s="124"/>
      <c r="HMR53"/>
      <c r="HMS53" s="124"/>
      <c r="HMT53"/>
      <c r="HMU53" s="124"/>
      <c r="HMV53"/>
      <c r="HMW53" s="124"/>
      <c r="HMX53"/>
      <c r="HMY53" s="124"/>
      <c r="HMZ53"/>
      <c r="HNA53" s="124"/>
      <c r="HNB53"/>
      <c r="HNC53" s="124"/>
      <c r="HND53"/>
      <c r="HNE53" s="124"/>
      <c r="HNF53"/>
      <c r="HNG53" s="124"/>
      <c r="HNH53"/>
      <c r="HNI53" s="124"/>
      <c r="HNJ53"/>
      <c r="HNK53" s="124"/>
      <c r="HNL53"/>
      <c r="HNM53" s="124"/>
      <c r="HNN53"/>
      <c r="HNO53" s="124"/>
      <c r="HNP53"/>
      <c r="HNQ53" s="124"/>
      <c r="HNR53"/>
      <c r="HNS53" s="124"/>
      <c r="HNT53"/>
      <c r="HNU53" s="124"/>
      <c r="HNV53"/>
      <c r="HNW53" s="124"/>
      <c r="HNX53"/>
      <c r="HNY53" s="124"/>
      <c r="HNZ53"/>
      <c r="HOA53" s="124"/>
      <c r="HOB53"/>
      <c r="HOC53" s="124"/>
      <c r="HOD53"/>
      <c r="HOE53" s="124"/>
      <c r="HOF53"/>
      <c r="HOG53" s="124"/>
      <c r="HOH53"/>
      <c r="HOI53" s="124"/>
      <c r="HOJ53"/>
      <c r="HOK53" s="124"/>
      <c r="HOL53"/>
      <c r="HOM53" s="124"/>
      <c r="HON53"/>
      <c r="HOO53" s="124"/>
      <c r="HOP53"/>
      <c r="HOQ53" s="124"/>
      <c r="HOR53"/>
      <c r="HOS53" s="124"/>
      <c r="HOT53"/>
      <c r="HOU53" s="124"/>
      <c r="HOV53"/>
      <c r="HOW53" s="124"/>
      <c r="HOX53"/>
      <c r="HOY53" s="124"/>
      <c r="HOZ53"/>
      <c r="HPA53" s="124"/>
      <c r="HPB53"/>
      <c r="HPC53" s="124"/>
      <c r="HPD53"/>
      <c r="HPE53" s="124"/>
      <c r="HPF53"/>
      <c r="HPG53" s="124"/>
      <c r="HPH53"/>
      <c r="HPI53" s="124"/>
      <c r="HPJ53"/>
      <c r="HPK53" s="124"/>
      <c r="HPL53"/>
      <c r="HPM53" s="124"/>
      <c r="HPN53"/>
      <c r="HPO53" s="124"/>
      <c r="HPP53"/>
      <c r="HPQ53" s="124"/>
      <c r="HPR53"/>
      <c r="HPS53" s="124"/>
      <c r="HPT53"/>
      <c r="HPU53" s="124"/>
      <c r="HPV53"/>
      <c r="HPW53" s="124"/>
      <c r="HPX53"/>
      <c r="HPY53" s="124"/>
      <c r="HPZ53"/>
      <c r="HQA53" s="124"/>
      <c r="HQB53"/>
      <c r="HQC53" s="124"/>
      <c r="HQD53"/>
      <c r="HQE53" s="124"/>
      <c r="HQF53"/>
      <c r="HQG53" s="124"/>
      <c r="HQH53"/>
      <c r="HQI53" s="124"/>
      <c r="HQJ53"/>
      <c r="HQK53" s="124"/>
      <c r="HQL53"/>
      <c r="HQM53" s="124"/>
      <c r="HQN53"/>
      <c r="HQO53" s="124"/>
      <c r="HQP53"/>
      <c r="HQQ53" s="124"/>
      <c r="HQR53"/>
      <c r="HQS53" s="124"/>
      <c r="HQT53"/>
      <c r="HQU53" s="124"/>
      <c r="HQV53"/>
      <c r="HQW53" s="124"/>
      <c r="HQX53"/>
      <c r="HQY53" s="124"/>
      <c r="HQZ53"/>
      <c r="HRA53" s="124"/>
      <c r="HRB53"/>
      <c r="HRC53" s="124"/>
      <c r="HRD53"/>
      <c r="HRE53" s="124"/>
      <c r="HRF53"/>
      <c r="HRG53" s="124"/>
      <c r="HRH53"/>
      <c r="HRI53" s="124"/>
      <c r="HRJ53"/>
      <c r="HRK53" s="124"/>
      <c r="HRL53"/>
      <c r="HRM53" s="124"/>
      <c r="HRN53"/>
      <c r="HRO53" s="124"/>
      <c r="HRP53"/>
      <c r="HRQ53" s="124"/>
      <c r="HRR53"/>
      <c r="HRS53" s="124"/>
      <c r="HRT53"/>
      <c r="HRU53" s="124"/>
      <c r="HRV53"/>
      <c r="HRW53" s="124"/>
      <c r="HRX53"/>
      <c r="HRY53" s="124"/>
      <c r="HRZ53"/>
      <c r="HSA53" s="124"/>
      <c r="HSB53"/>
      <c r="HSC53" s="124"/>
      <c r="HSD53"/>
      <c r="HSE53" s="124"/>
      <c r="HSF53"/>
      <c r="HSG53" s="124"/>
      <c r="HSH53"/>
      <c r="HSI53" s="124"/>
      <c r="HSJ53"/>
      <c r="HSK53" s="124"/>
      <c r="HSL53"/>
      <c r="HSM53" s="124"/>
      <c r="HSN53"/>
      <c r="HSO53" s="124"/>
      <c r="HSP53"/>
      <c r="HSQ53" s="124"/>
      <c r="HSR53"/>
      <c r="HSS53" s="124"/>
      <c r="HST53"/>
      <c r="HSU53" s="124"/>
      <c r="HSV53"/>
      <c r="HSW53" s="124"/>
      <c r="HSX53"/>
      <c r="HSY53" s="124"/>
      <c r="HSZ53"/>
      <c r="HTA53" s="124"/>
      <c r="HTB53"/>
      <c r="HTC53" s="124"/>
      <c r="HTD53"/>
      <c r="HTE53" s="124"/>
      <c r="HTF53"/>
      <c r="HTG53" s="124"/>
      <c r="HTH53"/>
      <c r="HTI53" s="124"/>
      <c r="HTJ53"/>
      <c r="HTK53" s="124"/>
      <c r="HTL53"/>
      <c r="HTM53" s="124"/>
      <c r="HTN53"/>
      <c r="HTO53" s="124"/>
      <c r="HTP53"/>
      <c r="HTQ53" s="124"/>
      <c r="HTR53"/>
      <c r="HTS53" s="124"/>
      <c r="HTT53"/>
      <c r="HTU53" s="124"/>
      <c r="HTV53"/>
      <c r="HTW53" s="124"/>
      <c r="HTX53"/>
      <c r="HTY53" s="124"/>
      <c r="HTZ53"/>
      <c r="HUA53" s="124"/>
      <c r="HUB53"/>
      <c r="HUC53" s="124"/>
      <c r="HUD53"/>
      <c r="HUE53" s="124"/>
      <c r="HUF53"/>
      <c r="HUG53" s="124"/>
      <c r="HUH53"/>
      <c r="HUI53" s="124"/>
      <c r="HUJ53"/>
      <c r="HUK53" s="124"/>
      <c r="HUL53"/>
      <c r="HUM53" s="124"/>
      <c r="HUN53"/>
      <c r="HUO53" s="124"/>
      <c r="HUP53"/>
      <c r="HUQ53" s="124"/>
      <c r="HUR53"/>
      <c r="HUS53" s="124"/>
      <c r="HUT53"/>
      <c r="HUU53" s="124"/>
      <c r="HUV53"/>
      <c r="HUW53" s="124"/>
      <c r="HUX53"/>
      <c r="HUY53" s="124"/>
      <c r="HUZ53"/>
      <c r="HVA53" s="124"/>
      <c r="HVB53"/>
      <c r="HVC53" s="124"/>
      <c r="HVD53"/>
      <c r="HVE53" s="124"/>
      <c r="HVF53"/>
      <c r="HVG53" s="124"/>
      <c r="HVH53"/>
      <c r="HVI53" s="124"/>
      <c r="HVJ53"/>
      <c r="HVK53" s="124"/>
      <c r="HVL53"/>
      <c r="HVM53" s="124"/>
      <c r="HVN53"/>
      <c r="HVO53" s="124"/>
      <c r="HVP53"/>
      <c r="HVQ53" s="124"/>
      <c r="HVR53"/>
      <c r="HVS53" s="124"/>
      <c r="HVT53"/>
      <c r="HVU53" s="124"/>
      <c r="HVV53"/>
      <c r="HVW53" s="124"/>
      <c r="HVX53"/>
      <c r="HVY53" s="124"/>
      <c r="HVZ53"/>
      <c r="HWA53" s="124"/>
      <c r="HWB53"/>
      <c r="HWC53" s="124"/>
      <c r="HWD53"/>
      <c r="HWE53" s="124"/>
      <c r="HWF53"/>
      <c r="HWG53" s="124"/>
      <c r="HWH53"/>
      <c r="HWI53" s="124"/>
      <c r="HWJ53"/>
      <c r="HWK53" s="124"/>
      <c r="HWL53"/>
      <c r="HWM53" s="124"/>
      <c r="HWN53"/>
      <c r="HWO53" s="124"/>
      <c r="HWP53"/>
      <c r="HWQ53" s="124"/>
      <c r="HWR53"/>
      <c r="HWS53" s="124"/>
      <c r="HWT53"/>
      <c r="HWU53" s="124"/>
      <c r="HWV53"/>
      <c r="HWW53" s="124"/>
      <c r="HWX53"/>
      <c r="HWY53" s="124"/>
      <c r="HWZ53"/>
      <c r="HXA53" s="124"/>
      <c r="HXB53"/>
      <c r="HXC53" s="124"/>
      <c r="HXD53"/>
      <c r="HXE53" s="124"/>
      <c r="HXF53"/>
      <c r="HXG53" s="124"/>
      <c r="HXH53"/>
      <c r="HXI53" s="124"/>
      <c r="HXJ53"/>
      <c r="HXK53" s="124"/>
      <c r="HXL53"/>
      <c r="HXM53" s="124"/>
      <c r="HXN53"/>
      <c r="HXO53" s="124"/>
      <c r="HXP53"/>
      <c r="HXQ53" s="124"/>
      <c r="HXR53"/>
      <c r="HXS53" s="124"/>
      <c r="HXT53"/>
      <c r="HXU53" s="124"/>
      <c r="HXV53"/>
      <c r="HXW53" s="124"/>
      <c r="HXX53"/>
      <c r="HXY53" s="124"/>
      <c r="HXZ53"/>
      <c r="HYA53" s="124"/>
      <c r="HYB53"/>
      <c r="HYC53" s="124"/>
      <c r="HYD53"/>
      <c r="HYE53" s="124"/>
      <c r="HYF53"/>
      <c r="HYG53" s="124"/>
      <c r="HYH53"/>
      <c r="HYI53" s="124"/>
      <c r="HYJ53"/>
      <c r="HYK53" s="124"/>
      <c r="HYL53"/>
      <c r="HYM53" s="124"/>
      <c r="HYN53"/>
      <c r="HYO53" s="124"/>
      <c r="HYP53"/>
      <c r="HYQ53" s="124"/>
      <c r="HYR53"/>
      <c r="HYS53" s="124"/>
      <c r="HYT53"/>
      <c r="HYU53" s="124"/>
      <c r="HYV53"/>
      <c r="HYW53" s="124"/>
      <c r="HYX53"/>
      <c r="HYY53" s="124"/>
      <c r="HYZ53"/>
      <c r="HZA53" s="124"/>
      <c r="HZB53"/>
      <c r="HZC53" s="124"/>
      <c r="HZD53"/>
      <c r="HZE53" s="124"/>
      <c r="HZF53"/>
      <c r="HZG53" s="124"/>
      <c r="HZH53"/>
      <c r="HZI53" s="124"/>
      <c r="HZJ53"/>
      <c r="HZK53" s="124"/>
      <c r="HZL53"/>
      <c r="HZM53" s="124"/>
      <c r="HZN53"/>
      <c r="HZO53" s="124"/>
      <c r="HZP53"/>
      <c r="HZQ53" s="124"/>
      <c r="HZR53"/>
      <c r="HZS53" s="124"/>
      <c r="HZT53"/>
      <c r="HZU53" s="124"/>
      <c r="HZV53"/>
      <c r="HZW53" s="124"/>
      <c r="HZX53"/>
      <c r="HZY53" s="124"/>
      <c r="HZZ53"/>
      <c r="IAA53" s="124"/>
      <c r="IAB53"/>
      <c r="IAC53" s="124"/>
      <c r="IAD53"/>
      <c r="IAE53" s="124"/>
      <c r="IAF53"/>
      <c r="IAG53" s="124"/>
      <c r="IAH53"/>
      <c r="IAI53" s="124"/>
      <c r="IAJ53"/>
      <c r="IAK53" s="124"/>
      <c r="IAL53"/>
      <c r="IAM53" s="124"/>
      <c r="IAN53"/>
      <c r="IAO53" s="124"/>
      <c r="IAP53"/>
      <c r="IAQ53" s="124"/>
      <c r="IAR53"/>
      <c r="IAS53" s="124"/>
      <c r="IAT53"/>
      <c r="IAU53" s="124"/>
      <c r="IAV53"/>
      <c r="IAW53" s="124"/>
      <c r="IAX53"/>
      <c r="IAY53" s="124"/>
      <c r="IAZ53"/>
      <c r="IBA53" s="124"/>
      <c r="IBB53"/>
      <c r="IBC53" s="124"/>
      <c r="IBD53"/>
      <c r="IBE53" s="124"/>
      <c r="IBF53"/>
      <c r="IBG53" s="124"/>
      <c r="IBH53"/>
      <c r="IBI53" s="124"/>
      <c r="IBJ53"/>
      <c r="IBK53" s="124"/>
      <c r="IBL53"/>
      <c r="IBM53" s="124"/>
      <c r="IBN53"/>
      <c r="IBO53" s="124"/>
      <c r="IBP53"/>
      <c r="IBQ53" s="124"/>
      <c r="IBR53"/>
      <c r="IBS53" s="124"/>
      <c r="IBT53"/>
      <c r="IBU53" s="124"/>
      <c r="IBV53"/>
      <c r="IBW53" s="124"/>
      <c r="IBX53"/>
      <c r="IBY53" s="124"/>
      <c r="IBZ53"/>
      <c r="ICA53" s="124"/>
      <c r="ICB53"/>
      <c r="ICC53" s="124"/>
      <c r="ICD53"/>
      <c r="ICE53" s="124"/>
      <c r="ICF53"/>
      <c r="ICG53" s="124"/>
      <c r="ICH53"/>
      <c r="ICI53" s="124"/>
      <c r="ICJ53"/>
      <c r="ICK53" s="124"/>
      <c r="ICL53"/>
      <c r="ICM53" s="124"/>
      <c r="ICN53"/>
      <c r="ICO53" s="124"/>
      <c r="ICP53"/>
      <c r="ICQ53" s="124"/>
      <c r="ICR53"/>
      <c r="ICS53" s="124"/>
      <c r="ICT53"/>
      <c r="ICU53" s="124"/>
      <c r="ICV53"/>
      <c r="ICW53" s="124"/>
      <c r="ICX53"/>
      <c r="ICY53" s="124"/>
      <c r="ICZ53"/>
      <c r="IDA53" s="124"/>
      <c r="IDB53"/>
      <c r="IDC53" s="124"/>
      <c r="IDD53"/>
      <c r="IDE53" s="124"/>
      <c r="IDF53"/>
      <c r="IDG53" s="124"/>
      <c r="IDH53"/>
      <c r="IDI53" s="124"/>
      <c r="IDJ53"/>
      <c r="IDK53" s="124"/>
      <c r="IDL53"/>
      <c r="IDM53" s="124"/>
      <c r="IDN53"/>
      <c r="IDO53" s="124"/>
      <c r="IDP53"/>
      <c r="IDQ53" s="124"/>
      <c r="IDR53"/>
      <c r="IDS53" s="124"/>
      <c r="IDT53"/>
      <c r="IDU53" s="124"/>
      <c r="IDV53"/>
      <c r="IDW53" s="124"/>
      <c r="IDX53"/>
      <c r="IDY53" s="124"/>
      <c r="IDZ53"/>
      <c r="IEA53" s="124"/>
      <c r="IEB53"/>
      <c r="IEC53" s="124"/>
      <c r="IED53"/>
      <c r="IEE53" s="124"/>
      <c r="IEF53"/>
      <c r="IEG53" s="124"/>
      <c r="IEH53"/>
      <c r="IEI53" s="124"/>
      <c r="IEJ53"/>
      <c r="IEK53" s="124"/>
      <c r="IEL53"/>
      <c r="IEM53" s="124"/>
      <c r="IEN53"/>
      <c r="IEO53" s="124"/>
      <c r="IEP53"/>
      <c r="IEQ53" s="124"/>
      <c r="IER53"/>
      <c r="IES53" s="124"/>
      <c r="IET53"/>
      <c r="IEU53" s="124"/>
      <c r="IEV53"/>
      <c r="IEW53" s="124"/>
      <c r="IEX53"/>
      <c r="IEY53" s="124"/>
      <c r="IEZ53"/>
      <c r="IFA53" s="124"/>
      <c r="IFB53"/>
      <c r="IFC53" s="124"/>
      <c r="IFD53"/>
      <c r="IFE53" s="124"/>
      <c r="IFF53"/>
      <c r="IFG53" s="124"/>
      <c r="IFH53"/>
      <c r="IFI53" s="124"/>
      <c r="IFJ53"/>
      <c r="IFK53" s="124"/>
      <c r="IFL53"/>
      <c r="IFM53" s="124"/>
      <c r="IFN53"/>
      <c r="IFO53" s="124"/>
      <c r="IFP53"/>
      <c r="IFQ53" s="124"/>
      <c r="IFR53"/>
      <c r="IFS53" s="124"/>
      <c r="IFT53"/>
      <c r="IFU53" s="124"/>
      <c r="IFV53"/>
      <c r="IFW53" s="124"/>
      <c r="IFX53"/>
      <c r="IFY53" s="124"/>
      <c r="IFZ53"/>
      <c r="IGA53" s="124"/>
      <c r="IGB53"/>
      <c r="IGC53" s="124"/>
      <c r="IGD53"/>
      <c r="IGE53" s="124"/>
      <c r="IGF53"/>
      <c r="IGG53" s="124"/>
      <c r="IGH53"/>
      <c r="IGI53" s="124"/>
      <c r="IGJ53"/>
      <c r="IGK53" s="124"/>
      <c r="IGL53"/>
      <c r="IGM53" s="124"/>
      <c r="IGN53"/>
      <c r="IGO53" s="124"/>
      <c r="IGP53"/>
      <c r="IGQ53" s="124"/>
      <c r="IGR53"/>
      <c r="IGS53" s="124"/>
      <c r="IGT53"/>
      <c r="IGU53" s="124"/>
      <c r="IGV53"/>
      <c r="IGW53" s="124"/>
      <c r="IGX53"/>
      <c r="IGY53" s="124"/>
      <c r="IGZ53"/>
      <c r="IHA53" s="124"/>
      <c r="IHB53"/>
      <c r="IHC53" s="124"/>
      <c r="IHD53"/>
      <c r="IHE53" s="124"/>
      <c r="IHF53"/>
      <c r="IHG53" s="124"/>
      <c r="IHH53"/>
      <c r="IHI53" s="124"/>
      <c r="IHJ53"/>
      <c r="IHK53" s="124"/>
      <c r="IHL53"/>
      <c r="IHM53" s="124"/>
      <c r="IHN53"/>
      <c r="IHO53" s="124"/>
      <c r="IHP53"/>
      <c r="IHQ53" s="124"/>
      <c r="IHR53"/>
      <c r="IHS53" s="124"/>
      <c r="IHT53"/>
      <c r="IHU53" s="124"/>
      <c r="IHV53"/>
      <c r="IHW53" s="124"/>
      <c r="IHX53"/>
      <c r="IHY53" s="124"/>
      <c r="IHZ53"/>
      <c r="IIA53" s="124"/>
      <c r="IIB53"/>
      <c r="IIC53" s="124"/>
      <c r="IID53"/>
      <c r="IIE53" s="124"/>
      <c r="IIF53"/>
      <c r="IIG53" s="124"/>
      <c r="IIH53"/>
      <c r="III53" s="124"/>
      <c r="IIJ53"/>
      <c r="IIK53" s="124"/>
      <c r="IIL53"/>
      <c r="IIM53" s="124"/>
      <c r="IIN53"/>
      <c r="IIO53" s="124"/>
      <c r="IIP53"/>
      <c r="IIQ53" s="124"/>
      <c r="IIR53"/>
      <c r="IIS53" s="124"/>
      <c r="IIT53"/>
      <c r="IIU53" s="124"/>
      <c r="IIV53"/>
      <c r="IIW53" s="124"/>
      <c r="IIX53"/>
      <c r="IIY53" s="124"/>
      <c r="IIZ53"/>
      <c r="IJA53" s="124"/>
      <c r="IJB53"/>
      <c r="IJC53" s="124"/>
      <c r="IJD53"/>
      <c r="IJE53" s="124"/>
      <c r="IJF53"/>
      <c r="IJG53" s="124"/>
      <c r="IJH53"/>
      <c r="IJI53" s="124"/>
      <c r="IJJ53"/>
      <c r="IJK53" s="124"/>
      <c r="IJL53"/>
      <c r="IJM53" s="124"/>
      <c r="IJN53"/>
      <c r="IJO53" s="124"/>
      <c r="IJP53"/>
      <c r="IJQ53" s="124"/>
      <c r="IJR53"/>
      <c r="IJS53" s="124"/>
      <c r="IJT53"/>
      <c r="IJU53" s="124"/>
      <c r="IJV53"/>
      <c r="IJW53" s="124"/>
      <c r="IJX53"/>
      <c r="IJY53" s="124"/>
      <c r="IJZ53"/>
      <c r="IKA53" s="124"/>
      <c r="IKB53"/>
      <c r="IKC53" s="124"/>
      <c r="IKD53"/>
      <c r="IKE53" s="124"/>
      <c r="IKF53"/>
      <c r="IKG53" s="124"/>
      <c r="IKH53"/>
      <c r="IKI53" s="124"/>
      <c r="IKJ53"/>
      <c r="IKK53" s="124"/>
      <c r="IKL53"/>
      <c r="IKM53" s="124"/>
      <c r="IKN53"/>
      <c r="IKO53" s="124"/>
      <c r="IKP53"/>
      <c r="IKQ53" s="124"/>
      <c r="IKR53"/>
      <c r="IKS53" s="124"/>
      <c r="IKT53"/>
      <c r="IKU53" s="124"/>
      <c r="IKV53"/>
      <c r="IKW53" s="124"/>
      <c r="IKX53"/>
      <c r="IKY53" s="124"/>
      <c r="IKZ53"/>
      <c r="ILA53" s="124"/>
      <c r="ILB53"/>
      <c r="ILC53" s="124"/>
      <c r="ILD53"/>
      <c r="ILE53" s="124"/>
      <c r="ILF53"/>
      <c r="ILG53" s="124"/>
      <c r="ILH53"/>
      <c r="ILI53" s="124"/>
      <c r="ILJ53"/>
      <c r="ILK53" s="124"/>
      <c r="ILL53"/>
      <c r="ILM53" s="124"/>
      <c r="ILN53"/>
      <c r="ILO53" s="124"/>
      <c r="ILP53"/>
      <c r="ILQ53" s="124"/>
      <c r="ILR53"/>
      <c r="ILS53" s="124"/>
      <c r="ILT53"/>
      <c r="ILU53" s="124"/>
      <c r="ILV53"/>
      <c r="ILW53" s="124"/>
      <c r="ILX53"/>
      <c r="ILY53" s="124"/>
      <c r="ILZ53"/>
      <c r="IMA53" s="124"/>
      <c r="IMB53"/>
      <c r="IMC53" s="124"/>
      <c r="IMD53"/>
      <c r="IME53" s="124"/>
      <c r="IMF53"/>
      <c r="IMG53" s="124"/>
      <c r="IMH53"/>
      <c r="IMI53" s="124"/>
      <c r="IMJ53"/>
      <c r="IMK53" s="124"/>
      <c r="IML53"/>
      <c r="IMM53" s="124"/>
      <c r="IMN53"/>
      <c r="IMO53" s="124"/>
      <c r="IMP53"/>
      <c r="IMQ53" s="124"/>
      <c r="IMR53"/>
      <c r="IMS53" s="124"/>
      <c r="IMT53"/>
      <c r="IMU53" s="124"/>
      <c r="IMV53"/>
      <c r="IMW53" s="124"/>
      <c r="IMX53"/>
      <c r="IMY53" s="124"/>
      <c r="IMZ53"/>
      <c r="INA53" s="124"/>
      <c r="INB53"/>
      <c r="INC53" s="124"/>
      <c r="IND53"/>
      <c r="INE53" s="124"/>
      <c r="INF53"/>
      <c r="ING53" s="124"/>
      <c r="INH53"/>
      <c r="INI53" s="124"/>
      <c r="INJ53"/>
      <c r="INK53" s="124"/>
      <c r="INL53"/>
      <c r="INM53" s="124"/>
      <c r="INN53"/>
      <c r="INO53" s="124"/>
      <c r="INP53"/>
      <c r="INQ53" s="124"/>
      <c r="INR53"/>
      <c r="INS53" s="124"/>
      <c r="INT53"/>
      <c r="INU53" s="124"/>
      <c r="INV53"/>
      <c r="INW53" s="124"/>
      <c r="INX53"/>
      <c r="INY53" s="124"/>
      <c r="INZ53"/>
      <c r="IOA53" s="124"/>
      <c r="IOB53"/>
      <c r="IOC53" s="124"/>
      <c r="IOD53"/>
      <c r="IOE53" s="124"/>
      <c r="IOF53"/>
      <c r="IOG53" s="124"/>
      <c r="IOH53"/>
      <c r="IOI53" s="124"/>
      <c r="IOJ53"/>
      <c r="IOK53" s="124"/>
      <c r="IOL53"/>
      <c r="IOM53" s="124"/>
      <c r="ION53"/>
      <c r="IOO53" s="124"/>
      <c r="IOP53"/>
      <c r="IOQ53" s="124"/>
      <c r="IOR53"/>
      <c r="IOS53" s="124"/>
      <c r="IOT53"/>
      <c r="IOU53" s="124"/>
      <c r="IOV53"/>
      <c r="IOW53" s="124"/>
      <c r="IOX53"/>
      <c r="IOY53" s="124"/>
      <c r="IOZ53"/>
      <c r="IPA53" s="124"/>
      <c r="IPB53"/>
      <c r="IPC53" s="124"/>
      <c r="IPD53"/>
      <c r="IPE53" s="124"/>
      <c r="IPF53"/>
      <c r="IPG53" s="124"/>
      <c r="IPH53"/>
      <c r="IPI53" s="124"/>
      <c r="IPJ53"/>
      <c r="IPK53" s="124"/>
      <c r="IPL53"/>
      <c r="IPM53" s="124"/>
      <c r="IPN53"/>
      <c r="IPO53" s="124"/>
      <c r="IPP53"/>
      <c r="IPQ53" s="124"/>
      <c r="IPR53"/>
      <c r="IPS53" s="124"/>
      <c r="IPT53"/>
      <c r="IPU53" s="124"/>
      <c r="IPV53"/>
      <c r="IPW53" s="124"/>
      <c r="IPX53"/>
      <c r="IPY53" s="124"/>
      <c r="IPZ53"/>
      <c r="IQA53" s="124"/>
      <c r="IQB53"/>
      <c r="IQC53" s="124"/>
      <c r="IQD53"/>
      <c r="IQE53" s="124"/>
      <c r="IQF53"/>
      <c r="IQG53" s="124"/>
      <c r="IQH53"/>
      <c r="IQI53" s="124"/>
      <c r="IQJ53"/>
      <c r="IQK53" s="124"/>
      <c r="IQL53"/>
      <c r="IQM53" s="124"/>
      <c r="IQN53"/>
      <c r="IQO53" s="124"/>
      <c r="IQP53"/>
      <c r="IQQ53" s="124"/>
      <c r="IQR53"/>
      <c r="IQS53" s="124"/>
      <c r="IQT53"/>
      <c r="IQU53" s="124"/>
      <c r="IQV53"/>
      <c r="IQW53" s="124"/>
      <c r="IQX53"/>
      <c r="IQY53" s="124"/>
      <c r="IQZ53"/>
      <c r="IRA53" s="124"/>
      <c r="IRB53"/>
      <c r="IRC53" s="124"/>
      <c r="IRD53"/>
      <c r="IRE53" s="124"/>
      <c r="IRF53"/>
      <c r="IRG53" s="124"/>
      <c r="IRH53"/>
      <c r="IRI53" s="124"/>
      <c r="IRJ53"/>
      <c r="IRK53" s="124"/>
      <c r="IRL53"/>
      <c r="IRM53" s="124"/>
      <c r="IRN53"/>
      <c r="IRO53" s="124"/>
      <c r="IRP53"/>
      <c r="IRQ53" s="124"/>
      <c r="IRR53"/>
      <c r="IRS53" s="124"/>
      <c r="IRT53"/>
      <c r="IRU53" s="124"/>
      <c r="IRV53"/>
      <c r="IRW53" s="124"/>
      <c r="IRX53"/>
      <c r="IRY53" s="124"/>
      <c r="IRZ53"/>
      <c r="ISA53" s="124"/>
      <c r="ISB53"/>
      <c r="ISC53" s="124"/>
      <c r="ISD53"/>
      <c r="ISE53" s="124"/>
      <c r="ISF53"/>
      <c r="ISG53" s="124"/>
      <c r="ISH53"/>
      <c r="ISI53" s="124"/>
      <c r="ISJ53"/>
      <c r="ISK53" s="124"/>
      <c r="ISL53"/>
      <c r="ISM53" s="124"/>
      <c r="ISN53"/>
      <c r="ISO53" s="124"/>
      <c r="ISP53"/>
      <c r="ISQ53" s="124"/>
      <c r="ISR53"/>
      <c r="ISS53" s="124"/>
      <c r="IST53"/>
      <c r="ISU53" s="124"/>
      <c r="ISV53"/>
      <c r="ISW53" s="124"/>
      <c r="ISX53"/>
      <c r="ISY53" s="124"/>
      <c r="ISZ53"/>
      <c r="ITA53" s="124"/>
      <c r="ITB53"/>
      <c r="ITC53" s="124"/>
      <c r="ITD53"/>
      <c r="ITE53" s="124"/>
      <c r="ITF53"/>
      <c r="ITG53" s="124"/>
      <c r="ITH53"/>
      <c r="ITI53" s="124"/>
      <c r="ITJ53"/>
      <c r="ITK53" s="124"/>
      <c r="ITL53"/>
      <c r="ITM53" s="124"/>
      <c r="ITN53"/>
      <c r="ITO53" s="124"/>
      <c r="ITP53"/>
      <c r="ITQ53" s="124"/>
      <c r="ITR53"/>
      <c r="ITS53" s="124"/>
      <c r="ITT53"/>
      <c r="ITU53" s="124"/>
      <c r="ITV53"/>
      <c r="ITW53" s="124"/>
      <c r="ITX53"/>
      <c r="ITY53" s="124"/>
      <c r="ITZ53"/>
      <c r="IUA53" s="124"/>
      <c r="IUB53"/>
      <c r="IUC53" s="124"/>
      <c r="IUD53"/>
      <c r="IUE53" s="124"/>
      <c r="IUF53"/>
      <c r="IUG53" s="124"/>
      <c r="IUH53"/>
      <c r="IUI53" s="124"/>
      <c r="IUJ53"/>
      <c r="IUK53" s="124"/>
      <c r="IUL53"/>
      <c r="IUM53" s="124"/>
      <c r="IUN53"/>
      <c r="IUO53" s="124"/>
      <c r="IUP53"/>
      <c r="IUQ53" s="124"/>
      <c r="IUR53"/>
      <c r="IUS53" s="124"/>
      <c r="IUT53"/>
      <c r="IUU53" s="124"/>
      <c r="IUV53"/>
      <c r="IUW53" s="124"/>
      <c r="IUX53"/>
      <c r="IUY53" s="124"/>
      <c r="IUZ53"/>
      <c r="IVA53" s="124"/>
      <c r="IVB53"/>
      <c r="IVC53" s="124"/>
      <c r="IVD53"/>
      <c r="IVE53" s="124"/>
      <c r="IVF53"/>
      <c r="IVG53" s="124"/>
      <c r="IVH53"/>
      <c r="IVI53" s="124"/>
      <c r="IVJ53"/>
      <c r="IVK53" s="124"/>
      <c r="IVL53"/>
      <c r="IVM53" s="124"/>
      <c r="IVN53"/>
      <c r="IVO53" s="124"/>
      <c r="IVP53"/>
      <c r="IVQ53" s="124"/>
      <c r="IVR53"/>
      <c r="IVS53" s="124"/>
      <c r="IVT53"/>
      <c r="IVU53" s="124"/>
      <c r="IVV53"/>
      <c r="IVW53" s="124"/>
      <c r="IVX53"/>
      <c r="IVY53" s="124"/>
      <c r="IVZ53"/>
      <c r="IWA53" s="124"/>
      <c r="IWB53"/>
      <c r="IWC53" s="124"/>
      <c r="IWD53"/>
      <c r="IWE53" s="124"/>
      <c r="IWF53"/>
      <c r="IWG53" s="124"/>
      <c r="IWH53"/>
      <c r="IWI53" s="124"/>
      <c r="IWJ53"/>
      <c r="IWK53" s="124"/>
      <c r="IWL53"/>
      <c r="IWM53" s="124"/>
      <c r="IWN53"/>
      <c r="IWO53" s="124"/>
      <c r="IWP53"/>
      <c r="IWQ53" s="124"/>
      <c r="IWR53"/>
      <c r="IWS53" s="124"/>
      <c r="IWT53"/>
      <c r="IWU53" s="124"/>
      <c r="IWV53"/>
      <c r="IWW53" s="124"/>
      <c r="IWX53"/>
      <c r="IWY53" s="124"/>
      <c r="IWZ53"/>
      <c r="IXA53" s="124"/>
      <c r="IXB53"/>
      <c r="IXC53" s="124"/>
      <c r="IXD53"/>
      <c r="IXE53" s="124"/>
      <c r="IXF53"/>
      <c r="IXG53" s="124"/>
      <c r="IXH53"/>
      <c r="IXI53" s="124"/>
      <c r="IXJ53"/>
      <c r="IXK53" s="124"/>
      <c r="IXL53"/>
      <c r="IXM53" s="124"/>
      <c r="IXN53"/>
      <c r="IXO53" s="124"/>
      <c r="IXP53"/>
      <c r="IXQ53" s="124"/>
      <c r="IXR53"/>
      <c r="IXS53" s="124"/>
      <c r="IXT53"/>
      <c r="IXU53" s="124"/>
      <c r="IXV53"/>
      <c r="IXW53" s="124"/>
      <c r="IXX53"/>
      <c r="IXY53" s="124"/>
      <c r="IXZ53"/>
      <c r="IYA53" s="124"/>
      <c r="IYB53"/>
      <c r="IYC53" s="124"/>
      <c r="IYD53"/>
      <c r="IYE53" s="124"/>
      <c r="IYF53"/>
      <c r="IYG53" s="124"/>
      <c r="IYH53"/>
      <c r="IYI53" s="124"/>
      <c r="IYJ53"/>
      <c r="IYK53" s="124"/>
      <c r="IYL53"/>
      <c r="IYM53" s="124"/>
      <c r="IYN53"/>
      <c r="IYO53" s="124"/>
      <c r="IYP53"/>
      <c r="IYQ53" s="124"/>
      <c r="IYR53"/>
      <c r="IYS53" s="124"/>
      <c r="IYT53"/>
      <c r="IYU53" s="124"/>
      <c r="IYV53"/>
      <c r="IYW53" s="124"/>
      <c r="IYX53"/>
      <c r="IYY53" s="124"/>
      <c r="IYZ53"/>
      <c r="IZA53" s="124"/>
      <c r="IZB53"/>
      <c r="IZC53" s="124"/>
      <c r="IZD53"/>
      <c r="IZE53" s="124"/>
      <c r="IZF53"/>
      <c r="IZG53" s="124"/>
      <c r="IZH53"/>
      <c r="IZI53" s="124"/>
      <c r="IZJ53"/>
      <c r="IZK53" s="124"/>
      <c r="IZL53"/>
      <c r="IZM53" s="124"/>
      <c r="IZN53"/>
      <c r="IZO53" s="124"/>
      <c r="IZP53"/>
      <c r="IZQ53" s="124"/>
      <c r="IZR53"/>
      <c r="IZS53" s="124"/>
      <c r="IZT53"/>
      <c r="IZU53" s="124"/>
      <c r="IZV53"/>
      <c r="IZW53" s="124"/>
      <c r="IZX53"/>
      <c r="IZY53" s="124"/>
      <c r="IZZ53"/>
      <c r="JAA53" s="124"/>
      <c r="JAB53"/>
      <c r="JAC53" s="124"/>
      <c r="JAD53"/>
      <c r="JAE53" s="124"/>
      <c r="JAF53"/>
      <c r="JAG53" s="124"/>
      <c r="JAH53"/>
      <c r="JAI53" s="124"/>
      <c r="JAJ53"/>
      <c r="JAK53" s="124"/>
      <c r="JAL53"/>
      <c r="JAM53" s="124"/>
      <c r="JAN53"/>
      <c r="JAO53" s="124"/>
      <c r="JAP53"/>
      <c r="JAQ53" s="124"/>
      <c r="JAR53"/>
      <c r="JAS53" s="124"/>
      <c r="JAT53"/>
      <c r="JAU53" s="124"/>
      <c r="JAV53"/>
      <c r="JAW53" s="124"/>
      <c r="JAX53"/>
      <c r="JAY53" s="124"/>
      <c r="JAZ53"/>
      <c r="JBA53" s="124"/>
      <c r="JBB53"/>
      <c r="JBC53" s="124"/>
      <c r="JBD53"/>
      <c r="JBE53" s="124"/>
      <c r="JBF53"/>
      <c r="JBG53" s="124"/>
      <c r="JBH53"/>
      <c r="JBI53" s="124"/>
      <c r="JBJ53"/>
      <c r="JBK53" s="124"/>
      <c r="JBL53"/>
      <c r="JBM53" s="124"/>
      <c r="JBN53"/>
      <c r="JBO53" s="124"/>
      <c r="JBP53"/>
      <c r="JBQ53" s="124"/>
      <c r="JBR53"/>
      <c r="JBS53" s="124"/>
      <c r="JBT53"/>
      <c r="JBU53" s="124"/>
      <c r="JBV53"/>
      <c r="JBW53" s="124"/>
      <c r="JBX53"/>
      <c r="JBY53" s="124"/>
      <c r="JBZ53"/>
      <c r="JCA53" s="124"/>
      <c r="JCB53"/>
      <c r="JCC53" s="124"/>
      <c r="JCD53"/>
      <c r="JCE53" s="124"/>
      <c r="JCF53"/>
      <c r="JCG53" s="124"/>
      <c r="JCH53"/>
      <c r="JCI53" s="124"/>
      <c r="JCJ53"/>
      <c r="JCK53" s="124"/>
      <c r="JCL53"/>
      <c r="JCM53" s="124"/>
      <c r="JCN53"/>
      <c r="JCO53" s="124"/>
      <c r="JCP53"/>
      <c r="JCQ53" s="124"/>
      <c r="JCR53"/>
      <c r="JCS53" s="124"/>
      <c r="JCT53"/>
      <c r="JCU53" s="124"/>
      <c r="JCV53"/>
      <c r="JCW53" s="124"/>
      <c r="JCX53"/>
      <c r="JCY53" s="124"/>
      <c r="JCZ53"/>
      <c r="JDA53" s="124"/>
      <c r="JDB53"/>
      <c r="JDC53" s="124"/>
      <c r="JDD53"/>
      <c r="JDE53" s="124"/>
      <c r="JDF53"/>
      <c r="JDG53" s="124"/>
      <c r="JDH53"/>
      <c r="JDI53" s="124"/>
      <c r="JDJ53"/>
      <c r="JDK53" s="124"/>
      <c r="JDL53"/>
      <c r="JDM53" s="124"/>
      <c r="JDN53"/>
      <c r="JDO53" s="124"/>
      <c r="JDP53"/>
      <c r="JDQ53" s="124"/>
      <c r="JDR53"/>
      <c r="JDS53" s="124"/>
      <c r="JDT53"/>
      <c r="JDU53" s="124"/>
      <c r="JDV53"/>
      <c r="JDW53" s="124"/>
      <c r="JDX53"/>
      <c r="JDY53" s="124"/>
      <c r="JDZ53"/>
      <c r="JEA53" s="124"/>
      <c r="JEB53"/>
      <c r="JEC53" s="124"/>
      <c r="JED53"/>
      <c r="JEE53" s="124"/>
      <c r="JEF53"/>
      <c r="JEG53" s="124"/>
      <c r="JEH53"/>
      <c r="JEI53" s="124"/>
      <c r="JEJ53"/>
      <c r="JEK53" s="124"/>
      <c r="JEL53"/>
      <c r="JEM53" s="124"/>
      <c r="JEN53"/>
      <c r="JEO53" s="124"/>
      <c r="JEP53"/>
      <c r="JEQ53" s="124"/>
      <c r="JER53"/>
      <c r="JES53" s="124"/>
      <c r="JET53"/>
      <c r="JEU53" s="124"/>
      <c r="JEV53"/>
      <c r="JEW53" s="124"/>
      <c r="JEX53"/>
      <c r="JEY53" s="124"/>
      <c r="JEZ53"/>
      <c r="JFA53" s="124"/>
      <c r="JFB53"/>
      <c r="JFC53" s="124"/>
      <c r="JFD53"/>
      <c r="JFE53" s="124"/>
      <c r="JFF53"/>
      <c r="JFG53" s="124"/>
      <c r="JFH53"/>
      <c r="JFI53" s="124"/>
      <c r="JFJ53"/>
      <c r="JFK53" s="124"/>
      <c r="JFL53"/>
      <c r="JFM53" s="124"/>
      <c r="JFN53"/>
      <c r="JFO53" s="124"/>
      <c r="JFP53"/>
      <c r="JFQ53" s="124"/>
      <c r="JFR53"/>
      <c r="JFS53" s="124"/>
      <c r="JFT53"/>
      <c r="JFU53" s="124"/>
      <c r="JFV53"/>
      <c r="JFW53" s="124"/>
      <c r="JFX53"/>
      <c r="JFY53" s="124"/>
      <c r="JFZ53"/>
      <c r="JGA53" s="124"/>
      <c r="JGB53"/>
      <c r="JGC53" s="124"/>
      <c r="JGD53"/>
      <c r="JGE53" s="124"/>
      <c r="JGF53"/>
      <c r="JGG53" s="124"/>
      <c r="JGH53"/>
      <c r="JGI53" s="124"/>
      <c r="JGJ53"/>
      <c r="JGK53" s="124"/>
      <c r="JGL53"/>
      <c r="JGM53" s="124"/>
      <c r="JGN53"/>
      <c r="JGO53" s="124"/>
      <c r="JGP53"/>
      <c r="JGQ53" s="124"/>
      <c r="JGR53"/>
      <c r="JGS53" s="124"/>
      <c r="JGT53"/>
      <c r="JGU53" s="124"/>
      <c r="JGV53"/>
      <c r="JGW53" s="124"/>
      <c r="JGX53"/>
      <c r="JGY53" s="124"/>
      <c r="JGZ53"/>
      <c r="JHA53" s="124"/>
      <c r="JHB53"/>
      <c r="JHC53" s="124"/>
      <c r="JHD53"/>
      <c r="JHE53" s="124"/>
      <c r="JHF53"/>
      <c r="JHG53" s="124"/>
      <c r="JHH53"/>
      <c r="JHI53" s="124"/>
      <c r="JHJ53"/>
      <c r="JHK53" s="124"/>
      <c r="JHL53"/>
      <c r="JHM53" s="124"/>
      <c r="JHN53"/>
      <c r="JHO53" s="124"/>
      <c r="JHP53"/>
      <c r="JHQ53" s="124"/>
      <c r="JHR53"/>
      <c r="JHS53" s="124"/>
      <c r="JHT53"/>
      <c r="JHU53" s="124"/>
      <c r="JHV53"/>
      <c r="JHW53" s="124"/>
      <c r="JHX53"/>
      <c r="JHY53" s="124"/>
      <c r="JHZ53"/>
      <c r="JIA53" s="124"/>
      <c r="JIB53"/>
      <c r="JIC53" s="124"/>
      <c r="JID53"/>
      <c r="JIE53" s="124"/>
      <c r="JIF53"/>
      <c r="JIG53" s="124"/>
      <c r="JIH53"/>
      <c r="JII53" s="124"/>
      <c r="JIJ53"/>
      <c r="JIK53" s="124"/>
      <c r="JIL53"/>
      <c r="JIM53" s="124"/>
      <c r="JIN53"/>
      <c r="JIO53" s="124"/>
      <c r="JIP53"/>
      <c r="JIQ53" s="124"/>
      <c r="JIR53"/>
      <c r="JIS53" s="124"/>
      <c r="JIT53"/>
      <c r="JIU53" s="124"/>
      <c r="JIV53"/>
      <c r="JIW53" s="124"/>
      <c r="JIX53"/>
      <c r="JIY53" s="124"/>
      <c r="JIZ53"/>
      <c r="JJA53" s="124"/>
      <c r="JJB53"/>
      <c r="JJC53" s="124"/>
      <c r="JJD53"/>
      <c r="JJE53" s="124"/>
      <c r="JJF53"/>
      <c r="JJG53" s="124"/>
      <c r="JJH53"/>
      <c r="JJI53" s="124"/>
      <c r="JJJ53"/>
      <c r="JJK53" s="124"/>
      <c r="JJL53"/>
      <c r="JJM53" s="124"/>
      <c r="JJN53"/>
      <c r="JJO53" s="124"/>
      <c r="JJP53"/>
      <c r="JJQ53" s="124"/>
      <c r="JJR53"/>
      <c r="JJS53" s="124"/>
      <c r="JJT53"/>
      <c r="JJU53" s="124"/>
      <c r="JJV53"/>
      <c r="JJW53" s="124"/>
      <c r="JJX53"/>
      <c r="JJY53" s="124"/>
      <c r="JJZ53"/>
      <c r="JKA53" s="124"/>
      <c r="JKB53"/>
      <c r="JKC53" s="124"/>
      <c r="JKD53"/>
      <c r="JKE53" s="124"/>
      <c r="JKF53"/>
      <c r="JKG53" s="124"/>
      <c r="JKH53"/>
      <c r="JKI53" s="124"/>
      <c r="JKJ53"/>
      <c r="JKK53" s="124"/>
      <c r="JKL53"/>
      <c r="JKM53" s="124"/>
      <c r="JKN53"/>
      <c r="JKO53" s="124"/>
      <c r="JKP53"/>
      <c r="JKQ53" s="124"/>
      <c r="JKR53"/>
      <c r="JKS53" s="124"/>
      <c r="JKT53"/>
      <c r="JKU53" s="124"/>
      <c r="JKV53"/>
      <c r="JKW53" s="124"/>
      <c r="JKX53"/>
      <c r="JKY53" s="124"/>
      <c r="JKZ53"/>
      <c r="JLA53" s="124"/>
      <c r="JLB53"/>
      <c r="JLC53" s="124"/>
      <c r="JLD53"/>
      <c r="JLE53" s="124"/>
      <c r="JLF53"/>
      <c r="JLG53" s="124"/>
      <c r="JLH53"/>
      <c r="JLI53" s="124"/>
      <c r="JLJ53"/>
      <c r="JLK53" s="124"/>
      <c r="JLL53"/>
      <c r="JLM53" s="124"/>
      <c r="JLN53"/>
      <c r="JLO53" s="124"/>
      <c r="JLP53"/>
      <c r="JLQ53" s="124"/>
      <c r="JLR53"/>
      <c r="JLS53" s="124"/>
      <c r="JLT53"/>
      <c r="JLU53" s="124"/>
      <c r="JLV53"/>
      <c r="JLW53" s="124"/>
      <c r="JLX53"/>
      <c r="JLY53" s="124"/>
      <c r="JLZ53"/>
      <c r="JMA53" s="124"/>
      <c r="JMB53"/>
      <c r="JMC53" s="124"/>
      <c r="JMD53"/>
      <c r="JME53" s="124"/>
      <c r="JMF53"/>
      <c r="JMG53" s="124"/>
      <c r="JMH53"/>
      <c r="JMI53" s="124"/>
      <c r="JMJ53"/>
      <c r="JMK53" s="124"/>
      <c r="JML53"/>
      <c r="JMM53" s="124"/>
      <c r="JMN53"/>
      <c r="JMO53" s="124"/>
      <c r="JMP53"/>
      <c r="JMQ53" s="124"/>
      <c r="JMR53"/>
      <c r="JMS53" s="124"/>
      <c r="JMT53"/>
      <c r="JMU53" s="124"/>
      <c r="JMV53"/>
      <c r="JMW53" s="124"/>
      <c r="JMX53"/>
      <c r="JMY53" s="124"/>
      <c r="JMZ53"/>
      <c r="JNA53" s="124"/>
      <c r="JNB53"/>
      <c r="JNC53" s="124"/>
      <c r="JND53"/>
      <c r="JNE53" s="124"/>
      <c r="JNF53"/>
      <c r="JNG53" s="124"/>
      <c r="JNH53"/>
      <c r="JNI53" s="124"/>
      <c r="JNJ53"/>
      <c r="JNK53" s="124"/>
      <c r="JNL53"/>
      <c r="JNM53" s="124"/>
      <c r="JNN53"/>
      <c r="JNO53" s="124"/>
      <c r="JNP53"/>
      <c r="JNQ53" s="124"/>
      <c r="JNR53"/>
      <c r="JNS53" s="124"/>
      <c r="JNT53"/>
      <c r="JNU53" s="124"/>
      <c r="JNV53"/>
      <c r="JNW53" s="124"/>
      <c r="JNX53"/>
      <c r="JNY53" s="124"/>
      <c r="JNZ53"/>
      <c r="JOA53" s="124"/>
      <c r="JOB53"/>
      <c r="JOC53" s="124"/>
      <c r="JOD53"/>
      <c r="JOE53" s="124"/>
      <c r="JOF53"/>
      <c r="JOG53" s="124"/>
      <c r="JOH53"/>
      <c r="JOI53" s="124"/>
      <c r="JOJ53"/>
      <c r="JOK53" s="124"/>
      <c r="JOL53"/>
      <c r="JOM53" s="124"/>
      <c r="JON53"/>
      <c r="JOO53" s="124"/>
      <c r="JOP53"/>
      <c r="JOQ53" s="124"/>
      <c r="JOR53"/>
      <c r="JOS53" s="124"/>
      <c r="JOT53"/>
      <c r="JOU53" s="124"/>
      <c r="JOV53"/>
      <c r="JOW53" s="124"/>
      <c r="JOX53"/>
      <c r="JOY53" s="124"/>
      <c r="JOZ53"/>
      <c r="JPA53" s="124"/>
      <c r="JPB53"/>
      <c r="JPC53" s="124"/>
      <c r="JPD53"/>
      <c r="JPE53" s="124"/>
      <c r="JPF53"/>
      <c r="JPG53" s="124"/>
      <c r="JPH53"/>
      <c r="JPI53" s="124"/>
      <c r="JPJ53"/>
      <c r="JPK53" s="124"/>
      <c r="JPL53"/>
      <c r="JPM53" s="124"/>
      <c r="JPN53"/>
      <c r="JPO53" s="124"/>
      <c r="JPP53"/>
      <c r="JPQ53" s="124"/>
      <c r="JPR53"/>
      <c r="JPS53" s="124"/>
      <c r="JPT53"/>
      <c r="JPU53" s="124"/>
      <c r="JPV53"/>
      <c r="JPW53" s="124"/>
      <c r="JPX53"/>
      <c r="JPY53" s="124"/>
      <c r="JPZ53"/>
      <c r="JQA53" s="124"/>
      <c r="JQB53"/>
      <c r="JQC53" s="124"/>
      <c r="JQD53"/>
      <c r="JQE53" s="124"/>
      <c r="JQF53"/>
      <c r="JQG53" s="124"/>
      <c r="JQH53"/>
      <c r="JQI53" s="124"/>
      <c r="JQJ53"/>
      <c r="JQK53" s="124"/>
      <c r="JQL53"/>
      <c r="JQM53" s="124"/>
      <c r="JQN53"/>
      <c r="JQO53" s="124"/>
      <c r="JQP53"/>
      <c r="JQQ53" s="124"/>
      <c r="JQR53"/>
      <c r="JQS53" s="124"/>
      <c r="JQT53"/>
      <c r="JQU53" s="124"/>
      <c r="JQV53"/>
      <c r="JQW53" s="124"/>
      <c r="JQX53"/>
      <c r="JQY53" s="124"/>
      <c r="JQZ53"/>
      <c r="JRA53" s="124"/>
      <c r="JRB53"/>
      <c r="JRC53" s="124"/>
      <c r="JRD53"/>
      <c r="JRE53" s="124"/>
      <c r="JRF53"/>
      <c r="JRG53" s="124"/>
      <c r="JRH53"/>
      <c r="JRI53" s="124"/>
      <c r="JRJ53"/>
      <c r="JRK53" s="124"/>
      <c r="JRL53"/>
      <c r="JRM53" s="124"/>
      <c r="JRN53"/>
      <c r="JRO53" s="124"/>
      <c r="JRP53"/>
      <c r="JRQ53" s="124"/>
      <c r="JRR53"/>
      <c r="JRS53" s="124"/>
      <c r="JRT53"/>
      <c r="JRU53" s="124"/>
      <c r="JRV53"/>
      <c r="JRW53" s="124"/>
      <c r="JRX53"/>
      <c r="JRY53" s="124"/>
      <c r="JRZ53"/>
      <c r="JSA53" s="124"/>
      <c r="JSB53"/>
      <c r="JSC53" s="124"/>
      <c r="JSD53"/>
      <c r="JSE53" s="124"/>
      <c r="JSF53"/>
      <c r="JSG53" s="124"/>
      <c r="JSH53"/>
      <c r="JSI53" s="124"/>
      <c r="JSJ53"/>
      <c r="JSK53" s="124"/>
      <c r="JSL53"/>
      <c r="JSM53" s="124"/>
      <c r="JSN53"/>
      <c r="JSO53" s="124"/>
      <c r="JSP53"/>
      <c r="JSQ53" s="124"/>
      <c r="JSR53"/>
      <c r="JSS53" s="124"/>
      <c r="JST53"/>
      <c r="JSU53" s="124"/>
      <c r="JSV53"/>
      <c r="JSW53" s="124"/>
      <c r="JSX53"/>
      <c r="JSY53" s="124"/>
      <c r="JSZ53"/>
      <c r="JTA53" s="124"/>
      <c r="JTB53"/>
      <c r="JTC53" s="124"/>
      <c r="JTD53"/>
      <c r="JTE53" s="124"/>
      <c r="JTF53"/>
      <c r="JTG53" s="124"/>
      <c r="JTH53"/>
      <c r="JTI53" s="124"/>
      <c r="JTJ53"/>
      <c r="JTK53" s="124"/>
      <c r="JTL53"/>
      <c r="JTM53" s="124"/>
      <c r="JTN53"/>
      <c r="JTO53" s="124"/>
      <c r="JTP53"/>
      <c r="JTQ53" s="124"/>
      <c r="JTR53"/>
      <c r="JTS53" s="124"/>
      <c r="JTT53"/>
      <c r="JTU53" s="124"/>
      <c r="JTV53"/>
      <c r="JTW53" s="124"/>
      <c r="JTX53"/>
      <c r="JTY53" s="124"/>
      <c r="JTZ53"/>
      <c r="JUA53" s="124"/>
      <c r="JUB53"/>
      <c r="JUC53" s="124"/>
      <c r="JUD53"/>
      <c r="JUE53" s="124"/>
      <c r="JUF53"/>
      <c r="JUG53" s="124"/>
      <c r="JUH53"/>
      <c r="JUI53" s="124"/>
      <c r="JUJ53"/>
      <c r="JUK53" s="124"/>
      <c r="JUL53"/>
      <c r="JUM53" s="124"/>
      <c r="JUN53"/>
      <c r="JUO53" s="124"/>
      <c r="JUP53"/>
      <c r="JUQ53" s="124"/>
      <c r="JUR53"/>
      <c r="JUS53" s="124"/>
      <c r="JUT53"/>
      <c r="JUU53" s="124"/>
      <c r="JUV53"/>
      <c r="JUW53" s="124"/>
      <c r="JUX53"/>
      <c r="JUY53" s="124"/>
      <c r="JUZ53"/>
      <c r="JVA53" s="124"/>
      <c r="JVB53"/>
      <c r="JVC53" s="124"/>
      <c r="JVD53"/>
      <c r="JVE53" s="124"/>
      <c r="JVF53"/>
      <c r="JVG53" s="124"/>
      <c r="JVH53"/>
      <c r="JVI53" s="124"/>
      <c r="JVJ53"/>
      <c r="JVK53" s="124"/>
      <c r="JVL53"/>
      <c r="JVM53" s="124"/>
      <c r="JVN53"/>
      <c r="JVO53" s="124"/>
      <c r="JVP53"/>
      <c r="JVQ53" s="124"/>
      <c r="JVR53"/>
      <c r="JVS53" s="124"/>
      <c r="JVT53"/>
      <c r="JVU53" s="124"/>
      <c r="JVV53"/>
      <c r="JVW53" s="124"/>
      <c r="JVX53"/>
      <c r="JVY53" s="124"/>
      <c r="JVZ53"/>
      <c r="JWA53" s="124"/>
      <c r="JWB53"/>
      <c r="JWC53" s="124"/>
      <c r="JWD53"/>
      <c r="JWE53" s="124"/>
      <c r="JWF53"/>
      <c r="JWG53" s="124"/>
      <c r="JWH53"/>
      <c r="JWI53" s="124"/>
      <c r="JWJ53"/>
      <c r="JWK53" s="124"/>
      <c r="JWL53"/>
      <c r="JWM53" s="124"/>
      <c r="JWN53"/>
      <c r="JWO53" s="124"/>
      <c r="JWP53"/>
      <c r="JWQ53" s="124"/>
      <c r="JWR53"/>
      <c r="JWS53" s="124"/>
      <c r="JWT53"/>
      <c r="JWU53" s="124"/>
      <c r="JWV53"/>
      <c r="JWW53" s="124"/>
      <c r="JWX53"/>
      <c r="JWY53" s="124"/>
      <c r="JWZ53"/>
      <c r="JXA53" s="124"/>
      <c r="JXB53"/>
      <c r="JXC53" s="124"/>
      <c r="JXD53"/>
      <c r="JXE53" s="124"/>
      <c r="JXF53"/>
      <c r="JXG53" s="124"/>
      <c r="JXH53"/>
      <c r="JXI53" s="124"/>
      <c r="JXJ53"/>
      <c r="JXK53" s="124"/>
      <c r="JXL53"/>
      <c r="JXM53" s="124"/>
      <c r="JXN53"/>
      <c r="JXO53" s="124"/>
      <c r="JXP53"/>
      <c r="JXQ53" s="124"/>
      <c r="JXR53"/>
      <c r="JXS53" s="124"/>
      <c r="JXT53"/>
      <c r="JXU53" s="124"/>
      <c r="JXV53"/>
      <c r="JXW53" s="124"/>
      <c r="JXX53"/>
      <c r="JXY53" s="124"/>
      <c r="JXZ53"/>
      <c r="JYA53" s="124"/>
      <c r="JYB53"/>
      <c r="JYC53" s="124"/>
      <c r="JYD53"/>
      <c r="JYE53" s="124"/>
      <c r="JYF53"/>
      <c r="JYG53" s="124"/>
      <c r="JYH53"/>
      <c r="JYI53" s="124"/>
      <c r="JYJ53"/>
      <c r="JYK53" s="124"/>
      <c r="JYL53"/>
      <c r="JYM53" s="124"/>
      <c r="JYN53"/>
      <c r="JYO53" s="124"/>
      <c r="JYP53"/>
      <c r="JYQ53" s="124"/>
      <c r="JYR53"/>
      <c r="JYS53" s="124"/>
      <c r="JYT53"/>
      <c r="JYU53" s="124"/>
      <c r="JYV53"/>
      <c r="JYW53" s="124"/>
      <c r="JYX53"/>
      <c r="JYY53" s="124"/>
      <c r="JYZ53"/>
      <c r="JZA53" s="124"/>
      <c r="JZB53"/>
      <c r="JZC53" s="124"/>
      <c r="JZD53"/>
      <c r="JZE53" s="124"/>
      <c r="JZF53"/>
      <c r="JZG53" s="124"/>
      <c r="JZH53"/>
      <c r="JZI53" s="124"/>
      <c r="JZJ53"/>
      <c r="JZK53" s="124"/>
      <c r="JZL53"/>
      <c r="JZM53" s="124"/>
      <c r="JZN53"/>
      <c r="JZO53" s="124"/>
      <c r="JZP53"/>
      <c r="JZQ53" s="124"/>
      <c r="JZR53"/>
      <c r="JZS53" s="124"/>
      <c r="JZT53"/>
      <c r="JZU53" s="124"/>
      <c r="JZV53"/>
      <c r="JZW53" s="124"/>
      <c r="JZX53"/>
      <c r="JZY53" s="124"/>
      <c r="JZZ53"/>
      <c r="KAA53" s="124"/>
      <c r="KAB53"/>
      <c r="KAC53" s="124"/>
      <c r="KAD53"/>
      <c r="KAE53" s="124"/>
      <c r="KAF53"/>
      <c r="KAG53" s="124"/>
      <c r="KAH53"/>
      <c r="KAI53" s="124"/>
      <c r="KAJ53"/>
      <c r="KAK53" s="124"/>
      <c r="KAL53"/>
      <c r="KAM53" s="124"/>
      <c r="KAN53"/>
      <c r="KAO53" s="124"/>
      <c r="KAP53"/>
      <c r="KAQ53" s="124"/>
      <c r="KAR53"/>
      <c r="KAS53" s="124"/>
      <c r="KAT53"/>
      <c r="KAU53" s="124"/>
      <c r="KAV53"/>
      <c r="KAW53" s="124"/>
      <c r="KAX53"/>
      <c r="KAY53" s="124"/>
      <c r="KAZ53"/>
      <c r="KBA53" s="124"/>
      <c r="KBB53"/>
      <c r="KBC53" s="124"/>
      <c r="KBD53"/>
      <c r="KBE53" s="124"/>
      <c r="KBF53"/>
      <c r="KBG53" s="124"/>
      <c r="KBH53"/>
      <c r="KBI53" s="124"/>
      <c r="KBJ53"/>
      <c r="KBK53" s="124"/>
      <c r="KBL53"/>
      <c r="KBM53" s="124"/>
      <c r="KBN53"/>
      <c r="KBO53" s="124"/>
      <c r="KBP53"/>
      <c r="KBQ53" s="124"/>
      <c r="KBR53"/>
      <c r="KBS53" s="124"/>
      <c r="KBT53"/>
      <c r="KBU53" s="124"/>
      <c r="KBV53"/>
      <c r="KBW53" s="124"/>
      <c r="KBX53"/>
      <c r="KBY53" s="124"/>
      <c r="KBZ53"/>
      <c r="KCA53" s="124"/>
      <c r="KCB53"/>
      <c r="KCC53" s="124"/>
      <c r="KCD53"/>
      <c r="KCE53" s="124"/>
      <c r="KCF53"/>
      <c r="KCG53" s="124"/>
      <c r="KCH53"/>
      <c r="KCI53" s="124"/>
      <c r="KCJ53"/>
      <c r="KCK53" s="124"/>
      <c r="KCL53"/>
      <c r="KCM53" s="124"/>
      <c r="KCN53"/>
      <c r="KCO53" s="124"/>
      <c r="KCP53"/>
      <c r="KCQ53" s="124"/>
      <c r="KCR53"/>
      <c r="KCS53" s="124"/>
      <c r="KCT53"/>
      <c r="KCU53" s="124"/>
      <c r="KCV53"/>
      <c r="KCW53" s="124"/>
      <c r="KCX53"/>
      <c r="KCY53" s="124"/>
      <c r="KCZ53"/>
      <c r="KDA53" s="124"/>
      <c r="KDB53"/>
      <c r="KDC53" s="124"/>
      <c r="KDD53"/>
      <c r="KDE53" s="124"/>
      <c r="KDF53"/>
      <c r="KDG53" s="124"/>
      <c r="KDH53"/>
      <c r="KDI53" s="124"/>
      <c r="KDJ53"/>
      <c r="KDK53" s="124"/>
      <c r="KDL53"/>
      <c r="KDM53" s="124"/>
      <c r="KDN53"/>
      <c r="KDO53" s="124"/>
      <c r="KDP53"/>
      <c r="KDQ53" s="124"/>
      <c r="KDR53"/>
      <c r="KDS53" s="124"/>
      <c r="KDT53"/>
      <c r="KDU53" s="124"/>
      <c r="KDV53"/>
      <c r="KDW53" s="124"/>
      <c r="KDX53"/>
      <c r="KDY53" s="124"/>
      <c r="KDZ53"/>
      <c r="KEA53" s="124"/>
      <c r="KEB53"/>
      <c r="KEC53" s="124"/>
      <c r="KED53"/>
      <c r="KEE53" s="124"/>
      <c r="KEF53"/>
      <c r="KEG53" s="124"/>
      <c r="KEH53"/>
      <c r="KEI53" s="124"/>
      <c r="KEJ53"/>
      <c r="KEK53" s="124"/>
      <c r="KEL53"/>
      <c r="KEM53" s="124"/>
      <c r="KEN53"/>
      <c r="KEO53" s="124"/>
      <c r="KEP53"/>
      <c r="KEQ53" s="124"/>
      <c r="KER53"/>
      <c r="KES53" s="124"/>
      <c r="KET53"/>
      <c r="KEU53" s="124"/>
      <c r="KEV53"/>
      <c r="KEW53" s="124"/>
      <c r="KEX53"/>
      <c r="KEY53" s="124"/>
      <c r="KEZ53"/>
      <c r="KFA53" s="124"/>
      <c r="KFB53"/>
      <c r="KFC53" s="124"/>
      <c r="KFD53"/>
      <c r="KFE53" s="124"/>
      <c r="KFF53"/>
      <c r="KFG53" s="124"/>
      <c r="KFH53"/>
      <c r="KFI53" s="124"/>
      <c r="KFJ53"/>
      <c r="KFK53" s="124"/>
      <c r="KFL53"/>
      <c r="KFM53" s="124"/>
      <c r="KFN53"/>
      <c r="KFO53" s="124"/>
      <c r="KFP53"/>
      <c r="KFQ53" s="124"/>
      <c r="KFR53"/>
      <c r="KFS53" s="124"/>
      <c r="KFT53"/>
      <c r="KFU53" s="124"/>
      <c r="KFV53"/>
      <c r="KFW53" s="124"/>
      <c r="KFX53"/>
      <c r="KFY53" s="124"/>
      <c r="KFZ53"/>
      <c r="KGA53" s="124"/>
      <c r="KGB53"/>
      <c r="KGC53" s="124"/>
      <c r="KGD53"/>
      <c r="KGE53" s="124"/>
      <c r="KGF53"/>
      <c r="KGG53" s="124"/>
      <c r="KGH53"/>
      <c r="KGI53" s="124"/>
      <c r="KGJ53"/>
      <c r="KGK53" s="124"/>
      <c r="KGL53"/>
      <c r="KGM53" s="124"/>
      <c r="KGN53"/>
      <c r="KGO53" s="124"/>
      <c r="KGP53"/>
      <c r="KGQ53" s="124"/>
      <c r="KGR53"/>
      <c r="KGS53" s="124"/>
      <c r="KGT53"/>
      <c r="KGU53" s="124"/>
      <c r="KGV53"/>
      <c r="KGW53" s="124"/>
      <c r="KGX53"/>
      <c r="KGY53" s="124"/>
      <c r="KGZ53"/>
      <c r="KHA53" s="124"/>
      <c r="KHB53"/>
      <c r="KHC53" s="124"/>
      <c r="KHD53"/>
      <c r="KHE53" s="124"/>
      <c r="KHF53"/>
      <c r="KHG53" s="124"/>
      <c r="KHH53"/>
      <c r="KHI53" s="124"/>
      <c r="KHJ53"/>
      <c r="KHK53" s="124"/>
      <c r="KHL53"/>
      <c r="KHM53" s="124"/>
      <c r="KHN53"/>
      <c r="KHO53" s="124"/>
      <c r="KHP53"/>
      <c r="KHQ53" s="124"/>
      <c r="KHR53"/>
      <c r="KHS53" s="124"/>
      <c r="KHT53"/>
      <c r="KHU53" s="124"/>
      <c r="KHV53"/>
      <c r="KHW53" s="124"/>
      <c r="KHX53"/>
      <c r="KHY53" s="124"/>
      <c r="KHZ53"/>
      <c r="KIA53" s="124"/>
      <c r="KIB53"/>
      <c r="KIC53" s="124"/>
      <c r="KID53"/>
      <c r="KIE53" s="124"/>
      <c r="KIF53"/>
      <c r="KIG53" s="124"/>
      <c r="KIH53"/>
      <c r="KII53" s="124"/>
      <c r="KIJ53"/>
      <c r="KIK53" s="124"/>
      <c r="KIL53"/>
      <c r="KIM53" s="124"/>
      <c r="KIN53"/>
      <c r="KIO53" s="124"/>
      <c r="KIP53"/>
      <c r="KIQ53" s="124"/>
      <c r="KIR53"/>
      <c r="KIS53" s="124"/>
      <c r="KIT53"/>
      <c r="KIU53" s="124"/>
      <c r="KIV53"/>
      <c r="KIW53" s="124"/>
      <c r="KIX53"/>
      <c r="KIY53" s="124"/>
      <c r="KIZ53"/>
      <c r="KJA53" s="124"/>
      <c r="KJB53"/>
      <c r="KJC53" s="124"/>
      <c r="KJD53"/>
      <c r="KJE53" s="124"/>
      <c r="KJF53"/>
      <c r="KJG53" s="124"/>
      <c r="KJH53"/>
      <c r="KJI53" s="124"/>
      <c r="KJJ53"/>
      <c r="KJK53" s="124"/>
      <c r="KJL53"/>
      <c r="KJM53" s="124"/>
      <c r="KJN53"/>
      <c r="KJO53" s="124"/>
      <c r="KJP53"/>
      <c r="KJQ53" s="124"/>
      <c r="KJR53"/>
      <c r="KJS53" s="124"/>
      <c r="KJT53"/>
      <c r="KJU53" s="124"/>
      <c r="KJV53"/>
      <c r="KJW53" s="124"/>
      <c r="KJX53"/>
      <c r="KJY53" s="124"/>
      <c r="KJZ53"/>
      <c r="KKA53" s="124"/>
      <c r="KKB53"/>
      <c r="KKC53" s="124"/>
      <c r="KKD53"/>
      <c r="KKE53" s="124"/>
      <c r="KKF53"/>
      <c r="KKG53" s="124"/>
      <c r="KKH53"/>
      <c r="KKI53" s="124"/>
      <c r="KKJ53"/>
      <c r="KKK53" s="124"/>
      <c r="KKL53"/>
      <c r="KKM53" s="124"/>
      <c r="KKN53"/>
      <c r="KKO53" s="124"/>
      <c r="KKP53"/>
      <c r="KKQ53" s="124"/>
      <c r="KKR53"/>
      <c r="KKS53" s="124"/>
      <c r="KKT53"/>
      <c r="KKU53" s="124"/>
      <c r="KKV53"/>
      <c r="KKW53" s="124"/>
      <c r="KKX53"/>
      <c r="KKY53" s="124"/>
      <c r="KKZ53"/>
      <c r="KLA53" s="124"/>
      <c r="KLB53"/>
      <c r="KLC53" s="124"/>
      <c r="KLD53"/>
      <c r="KLE53" s="124"/>
      <c r="KLF53"/>
      <c r="KLG53" s="124"/>
      <c r="KLH53"/>
      <c r="KLI53" s="124"/>
      <c r="KLJ53"/>
      <c r="KLK53" s="124"/>
      <c r="KLL53"/>
      <c r="KLM53" s="124"/>
      <c r="KLN53"/>
      <c r="KLO53" s="124"/>
      <c r="KLP53"/>
      <c r="KLQ53" s="124"/>
      <c r="KLR53"/>
      <c r="KLS53" s="124"/>
      <c r="KLT53"/>
      <c r="KLU53" s="124"/>
      <c r="KLV53"/>
      <c r="KLW53" s="124"/>
      <c r="KLX53"/>
      <c r="KLY53" s="124"/>
      <c r="KLZ53"/>
      <c r="KMA53" s="124"/>
      <c r="KMB53"/>
      <c r="KMC53" s="124"/>
      <c r="KMD53"/>
      <c r="KME53" s="124"/>
      <c r="KMF53"/>
      <c r="KMG53" s="124"/>
      <c r="KMH53"/>
      <c r="KMI53" s="124"/>
      <c r="KMJ53"/>
      <c r="KMK53" s="124"/>
      <c r="KML53"/>
      <c r="KMM53" s="124"/>
      <c r="KMN53"/>
      <c r="KMO53" s="124"/>
      <c r="KMP53"/>
      <c r="KMQ53" s="124"/>
      <c r="KMR53"/>
      <c r="KMS53" s="124"/>
      <c r="KMT53"/>
      <c r="KMU53" s="124"/>
      <c r="KMV53"/>
      <c r="KMW53" s="124"/>
      <c r="KMX53"/>
      <c r="KMY53" s="124"/>
      <c r="KMZ53"/>
      <c r="KNA53" s="124"/>
      <c r="KNB53"/>
      <c r="KNC53" s="124"/>
      <c r="KND53"/>
      <c r="KNE53" s="124"/>
      <c r="KNF53"/>
      <c r="KNG53" s="124"/>
      <c r="KNH53"/>
      <c r="KNI53" s="124"/>
      <c r="KNJ53"/>
      <c r="KNK53" s="124"/>
      <c r="KNL53"/>
      <c r="KNM53" s="124"/>
      <c r="KNN53"/>
      <c r="KNO53" s="124"/>
      <c r="KNP53"/>
      <c r="KNQ53" s="124"/>
      <c r="KNR53"/>
      <c r="KNS53" s="124"/>
      <c r="KNT53"/>
      <c r="KNU53" s="124"/>
      <c r="KNV53"/>
      <c r="KNW53" s="124"/>
      <c r="KNX53"/>
      <c r="KNY53" s="124"/>
      <c r="KNZ53"/>
      <c r="KOA53" s="124"/>
      <c r="KOB53"/>
      <c r="KOC53" s="124"/>
      <c r="KOD53"/>
      <c r="KOE53" s="124"/>
      <c r="KOF53"/>
      <c r="KOG53" s="124"/>
      <c r="KOH53"/>
      <c r="KOI53" s="124"/>
      <c r="KOJ53"/>
      <c r="KOK53" s="124"/>
      <c r="KOL53"/>
      <c r="KOM53" s="124"/>
      <c r="KON53"/>
      <c r="KOO53" s="124"/>
      <c r="KOP53"/>
      <c r="KOQ53" s="124"/>
      <c r="KOR53"/>
      <c r="KOS53" s="124"/>
      <c r="KOT53"/>
      <c r="KOU53" s="124"/>
      <c r="KOV53"/>
      <c r="KOW53" s="124"/>
      <c r="KOX53"/>
      <c r="KOY53" s="124"/>
      <c r="KOZ53"/>
      <c r="KPA53" s="124"/>
      <c r="KPB53"/>
      <c r="KPC53" s="124"/>
      <c r="KPD53"/>
      <c r="KPE53" s="124"/>
      <c r="KPF53"/>
      <c r="KPG53" s="124"/>
      <c r="KPH53"/>
      <c r="KPI53" s="124"/>
      <c r="KPJ53"/>
      <c r="KPK53" s="124"/>
      <c r="KPL53"/>
      <c r="KPM53" s="124"/>
      <c r="KPN53"/>
      <c r="KPO53" s="124"/>
      <c r="KPP53"/>
      <c r="KPQ53" s="124"/>
      <c r="KPR53"/>
      <c r="KPS53" s="124"/>
      <c r="KPT53"/>
      <c r="KPU53" s="124"/>
      <c r="KPV53"/>
      <c r="KPW53" s="124"/>
      <c r="KPX53"/>
      <c r="KPY53" s="124"/>
      <c r="KPZ53"/>
      <c r="KQA53" s="124"/>
      <c r="KQB53"/>
      <c r="KQC53" s="124"/>
      <c r="KQD53"/>
      <c r="KQE53" s="124"/>
      <c r="KQF53"/>
      <c r="KQG53" s="124"/>
      <c r="KQH53"/>
      <c r="KQI53" s="124"/>
      <c r="KQJ53"/>
      <c r="KQK53" s="124"/>
      <c r="KQL53"/>
      <c r="KQM53" s="124"/>
      <c r="KQN53"/>
      <c r="KQO53" s="124"/>
      <c r="KQP53"/>
      <c r="KQQ53" s="124"/>
      <c r="KQR53"/>
      <c r="KQS53" s="124"/>
      <c r="KQT53"/>
      <c r="KQU53" s="124"/>
      <c r="KQV53"/>
      <c r="KQW53" s="124"/>
      <c r="KQX53"/>
      <c r="KQY53" s="124"/>
      <c r="KQZ53"/>
      <c r="KRA53" s="124"/>
      <c r="KRB53"/>
      <c r="KRC53" s="124"/>
      <c r="KRD53"/>
      <c r="KRE53" s="124"/>
      <c r="KRF53"/>
      <c r="KRG53" s="124"/>
      <c r="KRH53"/>
      <c r="KRI53" s="124"/>
      <c r="KRJ53"/>
      <c r="KRK53" s="124"/>
      <c r="KRL53"/>
      <c r="KRM53" s="124"/>
      <c r="KRN53"/>
      <c r="KRO53" s="124"/>
      <c r="KRP53"/>
      <c r="KRQ53" s="124"/>
      <c r="KRR53"/>
      <c r="KRS53" s="124"/>
      <c r="KRT53"/>
      <c r="KRU53" s="124"/>
      <c r="KRV53"/>
      <c r="KRW53" s="124"/>
      <c r="KRX53"/>
      <c r="KRY53" s="124"/>
      <c r="KRZ53"/>
      <c r="KSA53" s="124"/>
      <c r="KSB53"/>
      <c r="KSC53" s="124"/>
      <c r="KSD53"/>
      <c r="KSE53" s="124"/>
      <c r="KSF53"/>
      <c r="KSG53" s="124"/>
      <c r="KSH53"/>
      <c r="KSI53" s="124"/>
      <c r="KSJ53"/>
      <c r="KSK53" s="124"/>
      <c r="KSL53"/>
      <c r="KSM53" s="124"/>
      <c r="KSN53"/>
      <c r="KSO53" s="124"/>
      <c r="KSP53"/>
      <c r="KSQ53" s="124"/>
      <c r="KSR53"/>
      <c r="KSS53" s="124"/>
      <c r="KST53"/>
      <c r="KSU53" s="124"/>
      <c r="KSV53"/>
      <c r="KSW53" s="124"/>
      <c r="KSX53"/>
      <c r="KSY53" s="124"/>
      <c r="KSZ53"/>
      <c r="KTA53" s="124"/>
      <c r="KTB53"/>
      <c r="KTC53" s="124"/>
      <c r="KTD53"/>
      <c r="KTE53" s="124"/>
      <c r="KTF53"/>
      <c r="KTG53" s="124"/>
      <c r="KTH53"/>
      <c r="KTI53" s="124"/>
      <c r="KTJ53"/>
      <c r="KTK53" s="124"/>
      <c r="KTL53"/>
      <c r="KTM53" s="124"/>
      <c r="KTN53"/>
      <c r="KTO53" s="124"/>
      <c r="KTP53"/>
      <c r="KTQ53" s="124"/>
      <c r="KTR53"/>
      <c r="KTS53" s="124"/>
      <c r="KTT53"/>
      <c r="KTU53" s="124"/>
      <c r="KTV53"/>
      <c r="KTW53" s="124"/>
      <c r="KTX53"/>
      <c r="KTY53" s="124"/>
      <c r="KTZ53"/>
      <c r="KUA53" s="124"/>
      <c r="KUB53"/>
      <c r="KUC53" s="124"/>
      <c r="KUD53"/>
      <c r="KUE53" s="124"/>
      <c r="KUF53"/>
      <c r="KUG53" s="124"/>
      <c r="KUH53"/>
      <c r="KUI53" s="124"/>
      <c r="KUJ53"/>
      <c r="KUK53" s="124"/>
      <c r="KUL53"/>
      <c r="KUM53" s="124"/>
      <c r="KUN53"/>
      <c r="KUO53" s="124"/>
      <c r="KUP53"/>
      <c r="KUQ53" s="124"/>
      <c r="KUR53"/>
      <c r="KUS53" s="124"/>
      <c r="KUT53"/>
      <c r="KUU53" s="124"/>
      <c r="KUV53"/>
      <c r="KUW53" s="124"/>
      <c r="KUX53"/>
      <c r="KUY53" s="124"/>
      <c r="KUZ53"/>
      <c r="KVA53" s="124"/>
      <c r="KVB53"/>
      <c r="KVC53" s="124"/>
      <c r="KVD53"/>
      <c r="KVE53" s="124"/>
      <c r="KVF53"/>
      <c r="KVG53" s="124"/>
      <c r="KVH53"/>
      <c r="KVI53" s="124"/>
      <c r="KVJ53"/>
      <c r="KVK53" s="124"/>
      <c r="KVL53"/>
      <c r="KVM53" s="124"/>
      <c r="KVN53"/>
      <c r="KVO53" s="124"/>
      <c r="KVP53"/>
      <c r="KVQ53" s="124"/>
      <c r="KVR53"/>
      <c r="KVS53" s="124"/>
      <c r="KVT53"/>
      <c r="KVU53" s="124"/>
      <c r="KVV53"/>
      <c r="KVW53" s="124"/>
      <c r="KVX53"/>
      <c r="KVY53" s="124"/>
      <c r="KVZ53"/>
      <c r="KWA53" s="124"/>
      <c r="KWB53"/>
      <c r="KWC53" s="124"/>
      <c r="KWD53"/>
      <c r="KWE53" s="124"/>
      <c r="KWF53"/>
      <c r="KWG53" s="124"/>
      <c r="KWH53"/>
      <c r="KWI53" s="124"/>
      <c r="KWJ53"/>
      <c r="KWK53" s="124"/>
      <c r="KWL53"/>
      <c r="KWM53" s="124"/>
      <c r="KWN53"/>
      <c r="KWO53" s="124"/>
      <c r="KWP53"/>
      <c r="KWQ53" s="124"/>
      <c r="KWR53"/>
      <c r="KWS53" s="124"/>
      <c r="KWT53"/>
      <c r="KWU53" s="124"/>
      <c r="KWV53"/>
      <c r="KWW53" s="124"/>
      <c r="KWX53"/>
      <c r="KWY53" s="124"/>
      <c r="KWZ53"/>
      <c r="KXA53" s="124"/>
      <c r="KXB53"/>
      <c r="KXC53" s="124"/>
      <c r="KXD53"/>
      <c r="KXE53" s="124"/>
      <c r="KXF53"/>
      <c r="KXG53" s="124"/>
      <c r="KXH53"/>
      <c r="KXI53" s="124"/>
      <c r="KXJ53"/>
      <c r="KXK53" s="124"/>
      <c r="KXL53"/>
      <c r="KXM53" s="124"/>
      <c r="KXN53"/>
      <c r="KXO53" s="124"/>
      <c r="KXP53"/>
      <c r="KXQ53" s="124"/>
      <c r="KXR53"/>
      <c r="KXS53" s="124"/>
      <c r="KXT53"/>
      <c r="KXU53" s="124"/>
      <c r="KXV53"/>
      <c r="KXW53" s="124"/>
      <c r="KXX53"/>
      <c r="KXY53" s="124"/>
      <c r="KXZ53"/>
      <c r="KYA53" s="124"/>
      <c r="KYB53"/>
      <c r="KYC53" s="124"/>
      <c r="KYD53"/>
      <c r="KYE53" s="124"/>
      <c r="KYF53"/>
      <c r="KYG53" s="124"/>
      <c r="KYH53"/>
      <c r="KYI53" s="124"/>
      <c r="KYJ53"/>
      <c r="KYK53" s="124"/>
      <c r="KYL53"/>
      <c r="KYM53" s="124"/>
      <c r="KYN53"/>
      <c r="KYO53" s="124"/>
      <c r="KYP53"/>
      <c r="KYQ53" s="124"/>
      <c r="KYR53"/>
      <c r="KYS53" s="124"/>
      <c r="KYT53"/>
      <c r="KYU53" s="124"/>
      <c r="KYV53"/>
      <c r="KYW53" s="124"/>
      <c r="KYX53"/>
      <c r="KYY53" s="124"/>
      <c r="KYZ53"/>
      <c r="KZA53" s="124"/>
      <c r="KZB53"/>
      <c r="KZC53" s="124"/>
      <c r="KZD53"/>
      <c r="KZE53" s="124"/>
      <c r="KZF53"/>
      <c r="KZG53" s="124"/>
      <c r="KZH53"/>
      <c r="KZI53" s="124"/>
      <c r="KZJ53"/>
      <c r="KZK53" s="124"/>
      <c r="KZL53"/>
      <c r="KZM53" s="124"/>
      <c r="KZN53"/>
      <c r="KZO53" s="124"/>
      <c r="KZP53"/>
      <c r="KZQ53" s="124"/>
      <c r="KZR53"/>
      <c r="KZS53" s="124"/>
      <c r="KZT53"/>
      <c r="KZU53" s="124"/>
      <c r="KZV53"/>
      <c r="KZW53" s="124"/>
      <c r="KZX53"/>
      <c r="KZY53" s="124"/>
      <c r="KZZ53"/>
      <c r="LAA53" s="124"/>
      <c r="LAB53"/>
      <c r="LAC53" s="124"/>
      <c r="LAD53"/>
      <c r="LAE53" s="124"/>
      <c r="LAF53"/>
      <c r="LAG53" s="124"/>
      <c r="LAH53"/>
      <c r="LAI53" s="124"/>
      <c r="LAJ53"/>
      <c r="LAK53" s="124"/>
      <c r="LAL53"/>
      <c r="LAM53" s="124"/>
      <c r="LAN53"/>
      <c r="LAO53" s="124"/>
      <c r="LAP53"/>
      <c r="LAQ53" s="124"/>
      <c r="LAR53"/>
      <c r="LAS53" s="124"/>
      <c r="LAT53"/>
      <c r="LAU53" s="124"/>
      <c r="LAV53"/>
      <c r="LAW53" s="124"/>
      <c r="LAX53"/>
      <c r="LAY53" s="124"/>
      <c r="LAZ53"/>
      <c r="LBA53" s="124"/>
      <c r="LBB53"/>
      <c r="LBC53" s="124"/>
      <c r="LBD53"/>
      <c r="LBE53" s="124"/>
      <c r="LBF53"/>
      <c r="LBG53" s="124"/>
      <c r="LBH53"/>
      <c r="LBI53" s="124"/>
      <c r="LBJ53"/>
      <c r="LBK53" s="124"/>
      <c r="LBL53"/>
      <c r="LBM53" s="124"/>
      <c r="LBN53"/>
      <c r="LBO53" s="124"/>
      <c r="LBP53"/>
      <c r="LBQ53" s="124"/>
      <c r="LBR53"/>
      <c r="LBS53" s="124"/>
      <c r="LBT53"/>
      <c r="LBU53" s="124"/>
      <c r="LBV53"/>
      <c r="LBW53" s="124"/>
      <c r="LBX53"/>
      <c r="LBY53" s="124"/>
      <c r="LBZ53"/>
      <c r="LCA53" s="124"/>
      <c r="LCB53"/>
      <c r="LCC53" s="124"/>
      <c r="LCD53"/>
      <c r="LCE53" s="124"/>
      <c r="LCF53"/>
      <c r="LCG53" s="124"/>
      <c r="LCH53"/>
      <c r="LCI53" s="124"/>
      <c r="LCJ53"/>
      <c r="LCK53" s="124"/>
      <c r="LCL53"/>
      <c r="LCM53" s="124"/>
      <c r="LCN53"/>
      <c r="LCO53" s="124"/>
      <c r="LCP53"/>
      <c r="LCQ53" s="124"/>
      <c r="LCR53"/>
      <c r="LCS53" s="124"/>
      <c r="LCT53"/>
      <c r="LCU53" s="124"/>
      <c r="LCV53"/>
      <c r="LCW53" s="124"/>
      <c r="LCX53"/>
      <c r="LCY53" s="124"/>
      <c r="LCZ53"/>
      <c r="LDA53" s="124"/>
      <c r="LDB53"/>
      <c r="LDC53" s="124"/>
      <c r="LDD53"/>
      <c r="LDE53" s="124"/>
      <c r="LDF53"/>
      <c r="LDG53" s="124"/>
      <c r="LDH53"/>
      <c r="LDI53" s="124"/>
      <c r="LDJ53"/>
      <c r="LDK53" s="124"/>
      <c r="LDL53"/>
      <c r="LDM53" s="124"/>
      <c r="LDN53"/>
      <c r="LDO53" s="124"/>
      <c r="LDP53"/>
      <c r="LDQ53" s="124"/>
      <c r="LDR53"/>
      <c r="LDS53" s="124"/>
      <c r="LDT53"/>
      <c r="LDU53" s="124"/>
      <c r="LDV53"/>
      <c r="LDW53" s="124"/>
      <c r="LDX53"/>
      <c r="LDY53" s="124"/>
      <c r="LDZ53"/>
      <c r="LEA53" s="124"/>
      <c r="LEB53"/>
      <c r="LEC53" s="124"/>
      <c r="LED53"/>
      <c r="LEE53" s="124"/>
      <c r="LEF53"/>
      <c r="LEG53" s="124"/>
      <c r="LEH53"/>
      <c r="LEI53" s="124"/>
      <c r="LEJ53"/>
      <c r="LEK53" s="124"/>
      <c r="LEL53"/>
      <c r="LEM53" s="124"/>
      <c r="LEN53"/>
      <c r="LEO53" s="124"/>
      <c r="LEP53"/>
      <c r="LEQ53" s="124"/>
      <c r="LER53"/>
      <c r="LES53" s="124"/>
      <c r="LET53"/>
      <c r="LEU53" s="124"/>
      <c r="LEV53"/>
      <c r="LEW53" s="124"/>
      <c r="LEX53"/>
      <c r="LEY53" s="124"/>
      <c r="LEZ53"/>
      <c r="LFA53" s="124"/>
      <c r="LFB53"/>
      <c r="LFC53" s="124"/>
      <c r="LFD53"/>
      <c r="LFE53" s="124"/>
      <c r="LFF53"/>
      <c r="LFG53" s="124"/>
      <c r="LFH53"/>
      <c r="LFI53" s="124"/>
      <c r="LFJ53"/>
      <c r="LFK53" s="124"/>
      <c r="LFL53"/>
      <c r="LFM53" s="124"/>
      <c r="LFN53"/>
      <c r="LFO53" s="124"/>
      <c r="LFP53"/>
      <c r="LFQ53" s="124"/>
      <c r="LFR53"/>
      <c r="LFS53" s="124"/>
      <c r="LFT53"/>
      <c r="LFU53" s="124"/>
      <c r="LFV53"/>
      <c r="LFW53" s="124"/>
      <c r="LFX53"/>
      <c r="LFY53" s="124"/>
      <c r="LFZ53"/>
      <c r="LGA53" s="124"/>
      <c r="LGB53"/>
      <c r="LGC53" s="124"/>
      <c r="LGD53"/>
      <c r="LGE53" s="124"/>
      <c r="LGF53"/>
      <c r="LGG53" s="124"/>
      <c r="LGH53"/>
      <c r="LGI53" s="124"/>
      <c r="LGJ53"/>
      <c r="LGK53" s="124"/>
      <c r="LGL53"/>
      <c r="LGM53" s="124"/>
      <c r="LGN53"/>
      <c r="LGO53" s="124"/>
      <c r="LGP53"/>
      <c r="LGQ53" s="124"/>
      <c r="LGR53"/>
      <c r="LGS53" s="124"/>
      <c r="LGT53"/>
      <c r="LGU53" s="124"/>
      <c r="LGV53"/>
      <c r="LGW53" s="124"/>
      <c r="LGX53"/>
      <c r="LGY53" s="124"/>
      <c r="LGZ53"/>
      <c r="LHA53" s="124"/>
      <c r="LHB53"/>
      <c r="LHC53" s="124"/>
      <c r="LHD53"/>
      <c r="LHE53" s="124"/>
      <c r="LHF53"/>
      <c r="LHG53" s="124"/>
      <c r="LHH53"/>
      <c r="LHI53" s="124"/>
      <c r="LHJ53"/>
      <c r="LHK53" s="124"/>
      <c r="LHL53"/>
      <c r="LHM53" s="124"/>
      <c r="LHN53"/>
      <c r="LHO53" s="124"/>
      <c r="LHP53"/>
      <c r="LHQ53" s="124"/>
      <c r="LHR53"/>
      <c r="LHS53" s="124"/>
      <c r="LHT53"/>
      <c r="LHU53" s="124"/>
      <c r="LHV53"/>
      <c r="LHW53" s="124"/>
      <c r="LHX53"/>
      <c r="LHY53" s="124"/>
      <c r="LHZ53"/>
      <c r="LIA53" s="124"/>
      <c r="LIB53"/>
      <c r="LIC53" s="124"/>
      <c r="LID53"/>
      <c r="LIE53" s="124"/>
      <c r="LIF53"/>
      <c r="LIG53" s="124"/>
      <c r="LIH53"/>
      <c r="LII53" s="124"/>
      <c r="LIJ53"/>
      <c r="LIK53" s="124"/>
      <c r="LIL53"/>
      <c r="LIM53" s="124"/>
      <c r="LIN53"/>
      <c r="LIO53" s="124"/>
      <c r="LIP53"/>
      <c r="LIQ53" s="124"/>
      <c r="LIR53"/>
      <c r="LIS53" s="124"/>
      <c r="LIT53"/>
      <c r="LIU53" s="124"/>
      <c r="LIV53"/>
      <c r="LIW53" s="124"/>
      <c r="LIX53"/>
      <c r="LIY53" s="124"/>
      <c r="LIZ53"/>
      <c r="LJA53" s="124"/>
      <c r="LJB53"/>
      <c r="LJC53" s="124"/>
      <c r="LJD53"/>
      <c r="LJE53" s="124"/>
      <c r="LJF53"/>
      <c r="LJG53" s="124"/>
      <c r="LJH53"/>
      <c r="LJI53" s="124"/>
      <c r="LJJ53"/>
      <c r="LJK53" s="124"/>
      <c r="LJL53"/>
      <c r="LJM53" s="124"/>
      <c r="LJN53"/>
      <c r="LJO53" s="124"/>
      <c r="LJP53"/>
      <c r="LJQ53" s="124"/>
      <c r="LJR53"/>
      <c r="LJS53" s="124"/>
      <c r="LJT53"/>
      <c r="LJU53" s="124"/>
      <c r="LJV53"/>
      <c r="LJW53" s="124"/>
      <c r="LJX53"/>
      <c r="LJY53" s="124"/>
      <c r="LJZ53"/>
      <c r="LKA53" s="124"/>
      <c r="LKB53"/>
      <c r="LKC53" s="124"/>
      <c r="LKD53"/>
      <c r="LKE53" s="124"/>
      <c r="LKF53"/>
      <c r="LKG53" s="124"/>
      <c r="LKH53"/>
      <c r="LKI53" s="124"/>
      <c r="LKJ53"/>
      <c r="LKK53" s="124"/>
      <c r="LKL53"/>
      <c r="LKM53" s="124"/>
      <c r="LKN53"/>
      <c r="LKO53" s="124"/>
      <c r="LKP53"/>
      <c r="LKQ53" s="124"/>
      <c r="LKR53"/>
      <c r="LKS53" s="124"/>
      <c r="LKT53"/>
      <c r="LKU53" s="124"/>
      <c r="LKV53"/>
      <c r="LKW53" s="124"/>
      <c r="LKX53"/>
      <c r="LKY53" s="124"/>
      <c r="LKZ53"/>
      <c r="LLA53" s="124"/>
      <c r="LLB53"/>
      <c r="LLC53" s="124"/>
      <c r="LLD53"/>
      <c r="LLE53" s="124"/>
      <c r="LLF53"/>
      <c r="LLG53" s="124"/>
      <c r="LLH53"/>
      <c r="LLI53" s="124"/>
      <c r="LLJ53"/>
      <c r="LLK53" s="124"/>
      <c r="LLL53"/>
      <c r="LLM53" s="124"/>
      <c r="LLN53"/>
      <c r="LLO53" s="124"/>
      <c r="LLP53"/>
      <c r="LLQ53" s="124"/>
      <c r="LLR53"/>
      <c r="LLS53" s="124"/>
      <c r="LLT53"/>
      <c r="LLU53" s="124"/>
      <c r="LLV53"/>
      <c r="LLW53" s="124"/>
      <c r="LLX53"/>
      <c r="LLY53" s="124"/>
      <c r="LLZ53"/>
      <c r="LMA53" s="124"/>
      <c r="LMB53"/>
      <c r="LMC53" s="124"/>
      <c r="LMD53"/>
      <c r="LME53" s="124"/>
      <c r="LMF53"/>
      <c r="LMG53" s="124"/>
      <c r="LMH53"/>
      <c r="LMI53" s="124"/>
      <c r="LMJ53"/>
      <c r="LMK53" s="124"/>
      <c r="LML53"/>
      <c r="LMM53" s="124"/>
      <c r="LMN53"/>
      <c r="LMO53" s="124"/>
      <c r="LMP53"/>
      <c r="LMQ53" s="124"/>
      <c r="LMR53"/>
      <c r="LMS53" s="124"/>
      <c r="LMT53"/>
      <c r="LMU53" s="124"/>
      <c r="LMV53"/>
      <c r="LMW53" s="124"/>
      <c r="LMX53"/>
      <c r="LMY53" s="124"/>
      <c r="LMZ53"/>
      <c r="LNA53" s="124"/>
      <c r="LNB53"/>
      <c r="LNC53" s="124"/>
      <c r="LND53"/>
      <c r="LNE53" s="124"/>
      <c r="LNF53"/>
      <c r="LNG53" s="124"/>
      <c r="LNH53"/>
      <c r="LNI53" s="124"/>
      <c r="LNJ53"/>
      <c r="LNK53" s="124"/>
      <c r="LNL53"/>
      <c r="LNM53" s="124"/>
      <c r="LNN53"/>
      <c r="LNO53" s="124"/>
      <c r="LNP53"/>
      <c r="LNQ53" s="124"/>
      <c r="LNR53"/>
      <c r="LNS53" s="124"/>
      <c r="LNT53"/>
      <c r="LNU53" s="124"/>
      <c r="LNV53"/>
      <c r="LNW53" s="124"/>
      <c r="LNX53"/>
      <c r="LNY53" s="124"/>
      <c r="LNZ53"/>
      <c r="LOA53" s="124"/>
      <c r="LOB53"/>
      <c r="LOC53" s="124"/>
      <c r="LOD53"/>
      <c r="LOE53" s="124"/>
      <c r="LOF53"/>
      <c r="LOG53" s="124"/>
      <c r="LOH53"/>
      <c r="LOI53" s="124"/>
      <c r="LOJ53"/>
      <c r="LOK53" s="124"/>
      <c r="LOL53"/>
      <c r="LOM53" s="124"/>
      <c r="LON53"/>
      <c r="LOO53" s="124"/>
      <c r="LOP53"/>
      <c r="LOQ53" s="124"/>
      <c r="LOR53"/>
      <c r="LOS53" s="124"/>
      <c r="LOT53"/>
      <c r="LOU53" s="124"/>
      <c r="LOV53"/>
      <c r="LOW53" s="124"/>
      <c r="LOX53"/>
      <c r="LOY53" s="124"/>
      <c r="LOZ53"/>
      <c r="LPA53" s="124"/>
      <c r="LPB53"/>
      <c r="LPC53" s="124"/>
      <c r="LPD53"/>
      <c r="LPE53" s="124"/>
      <c r="LPF53"/>
      <c r="LPG53" s="124"/>
      <c r="LPH53"/>
      <c r="LPI53" s="124"/>
      <c r="LPJ53"/>
      <c r="LPK53" s="124"/>
      <c r="LPL53"/>
      <c r="LPM53" s="124"/>
      <c r="LPN53"/>
      <c r="LPO53" s="124"/>
      <c r="LPP53"/>
      <c r="LPQ53" s="124"/>
      <c r="LPR53"/>
      <c r="LPS53" s="124"/>
      <c r="LPT53"/>
      <c r="LPU53" s="124"/>
      <c r="LPV53"/>
      <c r="LPW53" s="124"/>
      <c r="LPX53"/>
      <c r="LPY53" s="124"/>
      <c r="LPZ53"/>
      <c r="LQA53" s="124"/>
      <c r="LQB53"/>
      <c r="LQC53" s="124"/>
      <c r="LQD53"/>
      <c r="LQE53" s="124"/>
      <c r="LQF53"/>
      <c r="LQG53" s="124"/>
      <c r="LQH53"/>
      <c r="LQI53" s="124"/>
      <c r="LQJ53"/>
      <c r="LQK53" s="124"/>
      <c r="LQL53"/>
      <c r="LQM53" s="124"/>
      <c r="LQN53"/>
      <c r="LQO53" s="124"/>
      <c r="LQP53"/>
      <c r="LQQ53" s="124"/>
      <c r="LQR53"/>
      <c r="LQS53" s="124"/>
      <c r="LQT53"/>
      <c r="LQU53" s="124"/>
      <c r="LQV53"/>
      <c r="LQW53" s="124"/>
      <c r="LQX53"/>
      <c r="LQY53" s="124"/>
      <c r="LQZ53"/>
      <c r="LRA53" s="124"/>
      <c r="LRB53"/>
      <c r="LRC53" s="124"/>
      <c r="LRD53"/>
      <c r="LRE53" s="124"/>
      <c r="LRF53"/>
      <c r="LRG53" s="124"/>
      <c r="LRH53"/>
      <c r="LRI53" s="124"/>
      <c r="LRJ53"/>
      <c r="LRK53" s="124"/>
      <c r="LRL53"/>
      <c r="LRM53" s="124"/>
      <c r="LRN53"/>
      <c r="LRO53" s="124"/>
      <c r="LRP53"/>
      <c r="LRQ53" s="124"/>
      <c r="LRR53"/>
      <c r="LRS53" s="124"/>
      <c r="LRT53"/>
      <c r="LRU53" s="124"/>
      <c r="LRV53"/>
      <c r="LRW53" s="124"/>
      <c r="LRX53"/>
      <c r="LRY53" s="124"/>
      <c r="LRZ53"/>
      <c r="LSA53" s="124"/>
      <c r="LSB53"/>
      <c r="LSC53" s="124"/>
      <c r="LSD53"/>
      <c r="LSE53" s="124"/>
      <c r="LSF53"/>
      <c r="LSG53" s="124"/>
      <c r="LSH53"/>
      <c r="LSI53" s="124"/>
      <c r="LSJ53"/>
      <c r="LSK53" s="124"/>
      <c r="LSL53"/>
      <c r="LSM53" s="124"/>
      <c r="LSN53"/>
      <c r="LSO53" s="124"/>
      <c r="LSP53"/>
      <c r="LSQ53" s="124"/>
      <c r="LSR53"/>
      <c r="LSS53" s="124"/>
      <c r="LST53"/>
      <c r="LSU53" s="124"/>
      <c r="LSV53"/>
      <c r="LSW53" s="124"/>
      <c r="LSX53"/>
      <c r="LSY53" s="124"/>
      <c r="LSZ53"/>
      <c r="LTA53" s="124"/>
      <c r="LTB53"/>
      <c r="LTC53" s="124"/>
      <c r="LTD53"/>
      <c r="LTE53" s="124"/>
      <c r="LTF53"/>
      <c r="LTG53" s="124"/>
      <c r="LTH53"/>
      <c r="LTI53" s="124"/>
      <c r="LTJ53"/>
      <c r="LTK53" s="124"/>
      <c r="LTL53"/>
      <c r="LTM53" s="124"/>
      <c r="LTN53"/>
      <c r="LTO53" s="124"/>
      <c r="LTP53"/>
      <c r="LTQ53" s="124"/>
      <c r="LTR53"/>
      <c r="LTS53" s="124"/>
      <c r="LTT53"/>
      <c r="LTU53" s="124"/>
      <c r="LTV53"/>
      <c r="LTW53" s="124"/>
      <c r="LTX53"/>
      <c r="LTY53" s="124"/>
      <c r="LTZ53"/>
      <c r="LUA53" s="124"/>
      <c r="LUB53"/>
      <c r="LUC53" s="124"/>
      <c r="LUD53"/>
      <c r="LUE53" s="124"/>
      <c r="LUF53"/>
      <c r="LUG53" s="124"/>
      <c r="LUH53"/>
      <c r="LUI53" s="124"/>
      <c r="LUJ53"/>
      <c r="LUK53" s="124"/>
      <c r="LUL53"/>
      <c r="LUM53" s="124"/>
      <c r="LUN53"/>
      <c r="LUO53" s="124"/>
      <c r="LUP53"/>
      <c r="LUQ53" s="124"/>
      <c r="LUR53"/>
      <c r="LUS53" s="124"/>
      <c r="LUT53"/>
      <c r="LUU53" s="124"/>
      <c r="LUV53"/>
      <c r="LUW53" s="124"/>
      <c r="LUX53"/>
      <c r="LUY53" s="124"/>
      <c r="LUZ53"/>
      <c r="LVA53" s="124"/>
      <c r="LVB53"/>
      <c r="LVC53" s="124"/>
      <c r="LVD53"/>
      <c r="LVE53" s="124"/>
      <c r="LVF53"/>
      <c r="LVG53" s="124"/>
      <c r="LVH53"/>
      <c r="LVI53" s="124"/>
      <c r="LVJ53"/>
      <c r="LVK53" s="124"/>
      <c r="LVL53"/>
      <c r="LVM53" s="124"/>
      <c r="LVN53"/>
      <c r="LVO53" s="124"/>
      <c r="LVP53"/>
      <c r="LVQ53" s="124"/>
      <c r="LVR53"/>
      <c r="LVS53" s="124"/>
      <c r="LVT53"/>
      <c r="LVU53" s="124"/>
      <c r="LVV53"/>
      <c r="LVW53" s="124"/>
      <c r="LVX53"/>
      <c r="LVY53" s="124"/>
      <c r="LVZ53"/>
      <c r="LWA53" s="124"/>
      <c r="LWB53"/>
      <c r="LWC53" s="124"/>
      <c r="LWD53"/>
      <c r="LWE53" s="124"/>
      <c r="LWF53"/>
      <c r="LWG53" s="124"/>
      <c r="LWH53"/>
      <c r="LWI53" s="124"/>
      <c r="LWJ53"/>
      <c r="LWK53" s="124"/>
      <c r="LWL53"/>
      <c r="LWM53" s="124"/>
      <c r="LWN53"/>
      <c r="LWO53" s="124"/>
      <c r="LWP53"/>
      <c r="LWQ53" s="124"/>
      <c r="LWR53"/>
      <c r="LWS53" s="124"/>
      <c r="LWT53"/>
      <c r="LWU53" s="124"/>
      <c r="LWV53"/>
      <c r="LWW53" s="124"/>
      <c r="LWX53"/>
      <c r="LWY53" s="124"/>
      <c r="LWZ53"/>
      <c r="LXA53" s="124"/>
      <c r="LXB53"/>
      <c r="LXC53" s="124"/>
      <c r="LXD53"/>
      <c r="LXE53" s="124"/>
      <c r="LXF53"/>
      <c r="LXG53" s="124"/>
      <c r="LXH53"/>
      <c r="LXI53" s="124"/>
      <c r="LXJ53"/>
      <c r="LXK53" s="124"/>
      <c r="LXL53"/>
      <c r="LXM53" s="124"/>
      <c r="LXN53"/>
      <c r="LXO53" s="124"/>
      <c r="LXP53"/>
      <c r="LXQ53" s="124"/>
      <c r="LXR53"/>
      <c r="LXS53" s="124"/>
      <c r="LXT53"/>
      <c r="LXU53" s="124"/>
      <c r="LXV53"/>
      <c r="LXW53" s="124"/>
      <c r="LXX53"/>
      <c r="LXY53" s="124"/>
      <c r="LXZ53"/>
      <c r="LYA53" s="124"/>
      <c r="LYB53"/>
      <c r="LYC53" s="124"/>
      <c r="LYD53"/>
      <c r="LYE53" s="124"/>
      <c r="LYF53"/>
      <c r="LYG53" s="124"/>
      <c r="LYH53"/>
      <c r="LYI53" s="124"/>
      <c r="LYJ53"/>
      <c r="LYK53" s="124"/>
      <c r="LYL53"/>
      <c r="LYM53" s="124"/>
      <c r="LYN53"/>
      <c r="LYO53" s="124"/>
      <c r="LYP53"/>
      <c r="LYQ53" s="124"/>
      <c r="LYR53"/>
      <c r="LYS53" s="124"/>
      <c r="LYT53"/>
      <c r="LYU53" s="124"/>
      <c r="LYV53"/>
      <c r="LYW53" s="124"/>
      <c r="LYX53"/>
      <c r="LYY53" s="124"/>
      <c r="LYZ53"/>
      <c r="LZA53" s="124"/>
      <c r="LZB53"/>
      <c r="LZC53" s="124"/>
      <c r="LZD53"/>
      <c r="LZE53" s="124"/>
      <c r="LZF53"/>
      <c r="LZG53" s="124"/>
      <c r="LZH53"/>
      <c r="LZI53" s="124"/>
      <c r="LZJ53"/>
      <c r="LZK53" s="124"/>
      <c r="LZL53"/>
      <c r="LZM53" s="124"/>
      <c r="LZN53"/>
      <c r="LZO53" s="124"/>
      <c r="LZP53"/>
      <c r="LZQ53" s="124"/>
      <c r="LZR53"/>
      <c r="LZS53" s="124"/>
      <c r="LZT53"/>
      <c r="LZU53" s="124"/>
      <c r="LZV53"/>
      <c r="LZW53" s="124"/>
      <c r="LZX53"/>
      <c r="LZY53" s="124"/>
      <c r="LZZ53"/>
      <c r="MAA53" s="124"/>
      <c r="MAB53"/>
      <c r="MAC53" s="124"/>
      <c r="MAD53"/>
      <c r="MAE53" s="124"/>
      <c r="MAF53"/>
      <c r="MAG53" s="124"/>
      <c r="MAH53"/>
      <c r="MAI53" s="124"/>
      <c r="MAJ53"/>
      <c r="MAK53" s="124"/>
      <c r="MAL53"/>
      <c r="MAM53" s="124"/>
      <c r="MAN53"/>
      <c r="MAO53" s="124"/>
      <c r="MAP53"/>
      <c r="MAQ53" s="124"/>
      <c r="MAR53"/>
      <c r="MAS53" s="124"/>
      <c r="MAT53"/>
      <c r="MAU53" s="124"/>
      <c r="MAV53"/>
      <c r="MAW53" s="124"/>
      <c r="MAX53"/>
      <c r="MAY53" s="124"/>
      <c r="MAZ53"/>
      <c r="MBA53" s="124"/>
      <c r="MBB53"/>
      <c r="MBC53" s="124"/>
      <c r="MBD53"/>
      <c r="MBE53" s="124"/>
      <c r="MBF53"/>
      <c r="MBG53" s="124"/>
      <c r="MBH53"/>
      <c r="MBI53" s="124"/>
      <c r="MBJ53"/>
      <c r="MBK53" s="124"/>
      <c r="MBL53"/>
      <c r="MBM53" s="124"/>
      <c r="MBN53"/>
      <c r="MBO53" s="124"/>
      <c r="MBP53"/>
      <c r="MBQ53" s="124"/>
      <c r="MBR53"/>
      <c r="MBS53" s="124"/>
      <c r="MBT53"/>
      <c r="MBU53" s="124"/>
      <c r="MBV53"/>
      <c r="MBW53" s="124"/>
      <c r="MBX53"/>
      <c r="MBY53" s="124"/>
      <c r="MBZ53"/>
      <c r="MCA53" s="124"/>
      <c r="MCB53"/>
      <c r="MCC53" s="124"/>
      <c r="MCD53"/>
      <c r="MCE53" s="124"/>
      <c r="MCF53"/>
      <c r="MCG53" s="124"/>
      <c r="MCH53"/>
      <c r="MCI53" s="124"/>
      <c r="MCJ53"/>
      <c r="MCK53" s="124"/>
      <c r="MCL53"/>
      <c r="MCM53" s="124"/>
      <c r="MCN53"/>
      <c r="MCO53" s="124"/>
      <c r="MCP53"/>
      <c r="MCQ53" s="124"/>
      <c r="MCR53"/>
      <c r="MCS53" s="124"/>
      <c r="MCT53"/>
      <c r="MCU53" s="124"/>
      <c r="MCV53"/>
      <c r="MCW53" s="124"/>
      <c r="MCX53"/>
      <c r="MCY53" s="124"/>
      <c r="MCZ53"/>
      <c r="MDA53" s="124"/>
      <c r="MDB53"/>
      <c r="MDC53" s="124"/>
      <c r="MDD53"/>
      <c r="MDE53" s="124"/>
      <c r="MDF53"/>
      <c r="MDG53" s="124"/>
      <c r="MDH53"/>
      <c r="MDI53" s="124"/>
      <c r="MDJ53"/>
      <c r="MDK53" s="124"/>
      <c r="MDL53"/>
      <c r="MDM53" s="124"/>
      <c r="MDN53"/>
      <c r="MDO53" s="124"/>
      <c r="MDP53"/>
      <c r="MDQ53" s="124"/>
      <c r="MDR53"/>
      <c r="MDS53" s="124"/>
      <c r="MDT53"/>
      <c r="MDU53" s="124"/>
      <c r="MDV53"/>
      <c r="MDW53" s="124"/>
      <c r="MDX53"/>
      <c r="MDY53" s="124"/>
      <c r="MDZ53"/>
      <c r="MEA53" s="124"/>
      <c r="MEB53"/>
      <c r="MEC53" s="124"/>
      <c r="MED53"/>
      <c r="MEE53" s="124"/>
      <c r="MEF53"/>
      <c r="MEG53" s="124"/>
      <c r="MEH53"/>
      <c r="MEI53" s="124"/>
      <c r="MEJ53"/>
      <c r="MEK53" s="124"/>
      <c r="MEL53"/>
      <c r="MEM53" s="124"/>
      <c r="MEN53"/>
      <c r="MEO53" s="124"/>
      <c r="MEP53"/>
      <c r="MEQ53" s="124"/>
      <c r="MER53"/>
      <c r="MES53" s="124"/>
      <c r="MET53"/>
      <c r="MEU53" s="124"/>
      <c r="MEV53"/>
      <c r="MEW53" s="124"/>
      <c r="MEX53"/>
      <c r="MEY53" s="124"/>
      <c r="MEZ53"/>
      <c r="MFA53" s="124"/>
      <c r="MFB53"/>
      <c r="MFC53" s="124"/>
      <c r="MFD53"/>
      <c r="MFE53" s="124"/>
      <c r="MFF53"/>
      <c r="MFG53" s="124"/>
      <c r="MFH53"/>
      <c r="MFI53" s="124"/>
      <c r="MFJ53"/>
      <c r="MFK53" s="124"/>
      <c r="MFL53"/>
      <c r="MFM53" s="124"/>
      <c r="MFN53"/>
      <c r="MFO53" s="124"/>
      <c r="MFP53"/>
      <c r="MFQ53" s="124"/>
      <c r="MFR53"/>
      <c r="MFS53" s="124"/>
      <c r="MFT53"/>
      <c r="MFU53" s="124"/>
      <c r="MFV53"/>
      <c r="MFW53" s="124"/>
      <c r="MFX53"/>
      <c r="MFY53" s="124"/>
      <c r="MFZ53"/>
      <c r="MGA53" s="124"/>
      <c r="MGB53"/>
      <c r="MGC53" s="124"/>
      <c r="MGD53"/>
      <c r="MGE53" s="124"/>
      <c r="MGF53"/>
      <c r="MGG53" s="124"/>
      <c r="MGH53"/>
      <c r="MGI53" s="124"/>
      <c r="MGJ53"/>
      <c r="MGK53" s="124"/>
      <c r="MGL53"/>
      <c r="MGM53" s="124"/>
      <c r="MGN53"/>
      <c r="MGO53" s="124"/>
      <c r="MGP53"/>
      <c r="MGQ53" s="124"/>
      <c r="MGR53"/>
      <c r="MGS53" s="124"/>
      <c r="MGT53"/>
      <c r="MGU53" s="124"/>
      <c r="MGV53"/>
      <c r="MGW53" s="124"/>
      <c r="MGX53"/>
      <c r="MGY53" s="124"/>
      <c r="MGZ53"/>
      <c r="MHA53" s="124"/>
      <c r="MHB53"/>
      <c r="MHC53" s="124"/>
      <c r="MHD53"/>
      <c r="MHE53" s="124"/>
      <c r="MHF53"/>
      <c r="MHG53" s="124"/>
      <c r="MHH53"/>
      <c r="MHI53" s="124"/>
      <c r="MHJ53"/>
      <c r="MHK53" s="124"/>
      <c r="MHL53"/>
      <c r="MHM53" s="124"/>
      <c r="MHN53"/>
      <c r="MHO53" s="124"/>
      <c r="MHP53"/>
      <c r="MHQ53" s="124"/>
      <c r="MHR53"/>
      <c r="MHS53" s="124"/>
      <c r="MHT53"/>
      <c r="MHU53" s="124"/>
      <c r="MHV53"/>
      <c r="MHW53" s="124"/>
      <c r="MHX53"/>
      <c r="MHY53" s="124"/>
      <c r="MHZ53"/>
      <c r="MIA53" s="124"/>
      <c r="MIB53"/>
      <c r="MIC53" s="124"/>
      <c r="MID53"/>
      <c r="MIE53" s="124"/>
      <c r="MIF53"/>
      <c r="MIG53" s="124"/>
      <c r="MIH53"/>
      <c r="MII53" s="124"/>
      <c r="MIJ53"/>
      <c r="MIK53" s="124"/>
      <c r="MIL53"/>
      <c r="MIM53" s="124"/>
      <c r="MIN53"/>
      <c r="MIO53" s="124"/>
      <c r="MIP53"/>
      <c r="MIQ53" s="124"/>
      <c r="MIR53"/>
      <c r="MIS53" s="124"/>
      <c r="MIT53"/>
      <c r="MIU53" s="124"/>
      <c r="MIV53"/>
      <c r="MIW53" s="124"/>
      <c r="MIX53"/>
      <c r="MIY53" s="124"/>
      <c r="MIZ53"/>
      <c r="MJA53" s="124"/>
      <c r="MJB53"/>
      <c r="MJC53" s="124"/>
      <c r="MJD53"/>
      <c r="MJE53" s="124"/>
      <c r="MJF53"/>
      <c r="MJG53" s="124"/>
      <c r="MJH53"/>
      <c r="MJI53" s="124"/>
      <c r="MJJ53"/>
      <c r="MJK53" s="124"/>
      <c r="MJL53"/>
      <c r="MJM53" s="124"/>
      <c r="MJN53"/>
      <c r="MJO53" s="124"/>
      <c r="MJP53"/>
      <c r="MJQ53" s="124"/>
      <c r="MJR53"/>
      <c r="MJS53" s="124"/>
      <c r="MJT53"/>
      <c r="MJU53" s="124"/>
      <c r="MJV53"/>
      <c r="MJW53" s="124"/>
      <c r="MJX53"/>
      <c r="MJY53" s="124"/>
      <c r="MJZ53"/>
      <c r="MKA53" s="124"/>
      <c r="MKB53"/>
      <c r="MKC53" s="124"/>
      <c r="MKD53"/>
      <c r="MKE53" s="124"/>
      <c r="MKF53"/>
      <c r="MKG53" s="124"/>
      <c r="MKH53"/>
      <c r="MKI53" s="124"/>
      <c r="MKJ53"/>
      <c r="MKK53" s="124"/>
      <c r="MKL53"/>
      <c r="MKM53" s="124"/>
      <c r="MKN53"/>
      <c r="MKO53" s="124"/>
      <c r="MKP53"/>
      <c r="MKQ53" s="124"/>
      <c r="MKR53"/>
      <c r="MKS53" s="124"/>
      <c r="MKT53"/>
      <c r="MKU53" s="124"/>
      <c r="MKV53"/>
      <c r="MKW53" s="124"/>
      <c r="MKX53"/>
      <c r="MKY53" s="124"/>
      <c r="MKZ53"/>
      <c r="MLA53" s="124"/>
      <c r="MLB53"/>
      <c r="MLC53" s="124"/>
      <c r="MLD53"/>
      <c r="MLE53" s="124"/>
      <c r="MLF53"/>
      <c r="MLG53" s="124"/>
      <c r="MLH53"/>
      <c r="MLI53" s="124"/>
      <c r="MLJ53"/>
      <c r="MLK53" s="124"/>
      <c r="MLL53"/>
      <c r="MLM53" s="124"/>
      <c r="MLN53"/>
      <c r="MLO53" s="124"/>
      <c r="MLP53"/>
      <c r="MLQ53" s="124"/>
      <c r="MLR53"/>
      <c r="MLS53" s="124"/>
      <c r="MLT53"/>
      <c r="MLU53" s="124"/>
      <c r="MLV53"/>
      <c r="MLW53" s="124"/>
      <c r="MLX53"/>
      <c r="MLY53" s="124"/>
      <c r="MLZ53"/>
      <c r="MMA53" s="124"/>
      <c r="MMB53"/>
      <c r="MMC53" s="124"/>
      <c r="MMD53"/>
      <c r="MME53" s="124"/>
      <c r="MMF53"/>
      <c r="MMG53" s="124"/>
      <c r="MMH53"/>
      <c r="MMI53" s="124"/>
      <c r="MMJ53"/>
      <c r="MMK53" s="124"/>
      <c r="MML53"/>
      <c r="MMM53" s="124"/>
      <c r="MMN53"/>
      <c r="MMO53" s="124"/>
      <c r="MMP53"/>
      <c r="MMQ53" s="124"/>
      <c r="MMR53"/>
      <c r="MMS53" s="124"/>
      <c r="MMT53"/>
      <c r="MMU53" s="124"/>
      <c r="MMV53"/>
      <c r="MMW53" s="124"/>
      <c r="MMX53"/>
      <c r="MMY53" s="124"/>
      <c r="MMZ53"/>
      <c r="MNA53" s="124"/>
      <c r="MNB53"/>
      <c r="MNC53" s="124"/>
      <c r="MND53"/>
      <c r="MNE53" s="124"/>
      <c r="MNF53"/>
      <c r="MNG53" s="124"/>
      <c r="MNH53"/>
      <c r="MNI53" s="124"/>
      <c r="MNJ53"/>
      <c r="MNK53" s="124"/>
      <c r="MNL53"/>
      <c r="MNM53" s="124"/>
      <c r="MNN53"/>
      <c r="MNO53" s="124"/>
      <c r="MNP53"/>
      <c r="MNQ53" s="124"/>
      <c r="MNR53"/>
      <c r="MNS53" s="124"/>
      <c r="MNT53"/>
      <c r="MNU53" s="124"/>
      <c r="MNV53"/>
      <c r="MNW53" s="124"/>
      <c r="MNX53"/>
      <c r="MNY53" s="124"/>
      <c r="MNZ53"/>
      <c r="MOA53" s="124"/>
      <c r="MOB53"/>
      <c r="MOC53" s="124"/>
      <c r="MOD53"/>
      <c r="MOE53" s="124"/>
      <c r="MOF53"/>
      <c r="MOG53" s="124"/>
      <c r="MOH53"/>
      <c r="MOI53" s="124"/>
      <c r="MOJ53"/>
      <c r="MOK53" s="124"/>
      <c r="MOL53"/>
      <c r="MOM53" s="124"/>
      <c r="MON53"/>
      <c r="MOO53" s="124"/>
      <c r="MOP53"/>
      <c r="MOQ53" s="124"/>
      <c r="MOR53"/>
      <c r="MOS53" s="124"/>
      <c r="MOT53"/>
      <c r="MOU53" s="124"/>
      <c r="MOV53"/>
      <c r="MOW53" s="124"/>
      <c r="MOX53"/>
      <c r="MOY53" s="124"/>
      <c r="MOZ53"/>
      <c r="MPA53" s="124"/>
      <c r="MPB53"/>
      <c r="MPC53" s="124"/>
      <c r="MPD53"/>
      <c r="MPE53" s="124"/>
      <c r="MPF53"/>
      <c r="MPG53" s="124"/>
      <c r="MPH53"/>
      <c r="MPI53" s="124"/>
      <c r="MPJ53"/>
      <c r="MPK53" s="124"/>
      <c r="MPL53"/>
      <c r="MPM53" s="124"/>
      <c r="MPN53"/>
      <c r="MPO53" s="124"/>
      <c r="MPP53"/>
      <c r="MPQ53" s="124"/>
      <c r="MPR53"/>
      <c r="MPS53" s="124"/>
      <c r="MPT53"/>
      <c r="MPU53" s="124"/>
      <c r="MPV53"/>
      <c r="MPW53" s="124"/>
      <c r="MPX53"/>
      <c r="MPY53" s="124"/>
      <c r="MPZ53"/>
      <c r="MQA53" s="124"/>
      <c r="MQB53"/>
      <c r="MQC53" s="124"/>
      <c r="MQD53"/>
      <c r="MQE53" s="124"/>
      <c r="MQF53"/>
      <c r="MQG53" s="124"/>
      <c r="MQH53"/>
      <c r="MQI53" s="124"/>
      <c r="MQJ53"/>
      <c r="MQK53" s="124"/>
      <c r="MQL53"/>
      <c r="MQM53" s="124"/>
      <c r="MQN53"/>
      <c r="MQO53" s="124"/>
      <c r="MQP53"/>
      <c r="MQQ53" s="124"/>
      <c r="MQR53"/>
      <c r="MQS53" s="124"/>
      <c r="MQT53"/>
      <c r="MQU53" s="124"/>
      <c r="MQV53"/>
      <c r="MQW53" s="124"/>
      <c r="MQX53"/>
      <c r="MQY53" s="124"/>
      <c r="MQZ53"/>
      <c r="MRA53" s="124"/>
      <c r="MRB53"/>
      <c r="MRC53" s="124"/>
      <c r="MRD53"/>
      <c r="MRE53" s="124"/>
      <c r="MRF53"/>
      <c r="MRG53" s="124"/>
      <c r="MRH53"/>
      <c r="MRI53" s="124"/>
      <c r="MRJ53"/>
      <c r="MRK53" s="124"/>
      <c r="MRL53"/>
      <c r="MRM53" s="124"/>
      <c r="MRN53"/>
      <c r="MRO53" s="124"/>
      <c r="MRP53"/>
      <c r="MRQ53" s="124"/>
      <c r="MRR53"/>
      <c r="MRS53" s="124"/>
      <c r="MRT53"/>
      <c r="MRU53" s="124"/>
      <c r="MRV53"/>
      <c r="MRW53" s="124"/>
      <c r="MRX53"/>
      <c r="MRY53" s="124"/>
      <c r="MRZ53"/>
      <c r="MSA53" s="124"/>
      <c r="MSB53"/>
      <c r="MSC53" s="124"/>
      <c r="MSD53"/>
      <c r="MSE53" s="124"/>
      <c r="MSF53"/>
      <c r="MSG53" s="124"/>
      <c r="MSH53"/>
      <c r="MSI53" s="124"/>
      <c r="MSJ53"/>
      <c r="MSK53" s="124"/>
      <c r="MSL53"/>
      <c r="MSM53" s="124"/>
      <c r="MSN53"/>
      <c r="MSO53" s="124"/>
      <c r="MSP53"/>
      <c r="MSQ53" s="124"/>
      <c r="MSR53"/>
      <c r="MSS53" s="124"/>
      <c r="MST53"/>
      <c r="MSU53" s="124"/>
      <c r="MSV53"/>
      <c r="MSW53" s="124"/>
      <c r="MSX53"/>
      <c r="MSY53" s="124"/>
      <c r="MSZ53"/>
      <c r="MTA53" s="124"/>
      <c r="MTB53"/>
      <c r="MTC53" s="124"/>
      <c r="MTD53"/>
      <c r="MTE53" s="124"/>
      <c r="MTF53"/>
      <c r="MTG53" s="124"/>
      <c r="MTH53"/>
      <c r="MTI53" s="124"/>
      <c r="MTJ53"/>
      <c r="MTK53" s="124"/>
      <c r="MTL53"/>
      <c r="MTM53" s="124"/>
      <c r="MTN53"/>
      <c r="MTO53" s="124"/>
      <c r="MTP53"/>
      <c r="MTQ53" s="124"/>
      <c r="MTR53"/>
      <c r="MTS53" s="124"/>
      <c r="MTT53"/>
      <c r="MTU53" s="124"/>
      <c r="MTV53"/>
      <c r="MTW53" s="124"/>
      <c r="MTX53"/>
      <c r="MTY53" s="124"/>
      <c r="MTZ53"/>
      <c r="MUA53" s="124"/>
      <c r="MUB53"/>
      <c r="MUC53" s="124"/>
      <c r="MUD53"/>
      <c r="MUE53" s="124"/>
      <c r="MUF53"/>
      <c r="MUG53" s="124"/>
      <c r="MUH53"/>
      <c r="MUI53" s="124"/>
      <c r="MUJ53"/>
      <c r="MUK53" s="124"/>
      <c r="MUL53"/>
      <c r="MUM53" s="124"/>
      <c r="MUN53"/>
      <c r="MUO53" s="124"/>
      <c r="MUP53"/>
      <c r="MUQ53" s="124"/>
      <c r="MUR53"/>
      <c r="MUS53" s="124"/>
      <c r="MUT53"/>
      <c r="MUU53" s="124"/>
      <c r="MUV53"/>
      <c r="MUW53" s="124"/>
      <c r="MUX53"/>
      <c r="MUY53" s="124"/>
      <c r="MUZ53"/>
      <c r="MVA53" s="124"/>
      <c r="MVB53"/>
      <c r="MVC53" s="124"/>
      <c r="MVD53"/>
      <c r="MVE53" s="124"/>
      <c r="MVF53"/>
      <c r="MVG53" s="124"/>
      <c r="MVH53"/>
      <c r="MVI53" s="124"/>
      <c r="MVJ53"/>
      <c r="MVK53" s="124"/>
      <c r="MVL53"/>
      <c r="MVM53" s="124"/>
      <c r="MVN53"/>
      <c r="MVO53" s="124"/>
      <c r="MVP53"/>
      <c r="MVQ53" s="124"/>
      <c r="MVR53"/>
      <c r="MVS53" s="124"/>
      <c r="MVT53"/>
      <c r="MVU53" s="124"/>
      <c r="MVV53"/>
      <c r="MVW53" s="124"/>
      <c r="MVX53"/>
      <c r="MVY53" s="124"/>
      <c r="MVZ53"/>
      <c r="MWA53" s="124"/>
      <c r="MWB53"/>
      <c r="MWC53" s="124"/>
      <c r="MWD53"/>
      <c r="MWE53" s="124"/>
      <c r="MWF53"/>
      <c r="MWG53" s="124"/>
      <c r="MWH53"/>
      <c r="MWI53" s="124"/>
      <c r="MWJ53"/>
      <c r="MWK53" s="124"/>
      <c r="MWL53"/>
      <c r="MWM53" s="124"/>
      <c r="MWN53"/>
      <c r="MWO53" s="124"/>
      <c r="MWP53"/>
      <c r="MWQ53" s="124"/>
      <c r="MWR53"/>
      <c r="MWS53" s="124"/>
      <c r="MWT53"/>
      <c r="MWU53" s="124"/>
      <c r="MWV53"/>
      <c r="MWW53" s="124"/>
      <c r="MWX53"/>
      <c r="MWY53" s="124"/>
      <c r="MWZ53"/>
      <c r="MXA53" s="124"/>
      <c r="MXB53"/>
      <c r="MXC53" s="124"/>
      <c r="MXD53"/>
      <c r="MXE53" s="124"/>
      <c r="MXF53"/>
      <c r="MXG53" s="124"/>
      <c r="MXH53"/>
      <c r="MXI53" s="124"/>
      <c r="MXJ53"/>
      <c r="MXK53" s="124"/>
      <c r="MXL53"/>
      <c r="MXM53" s="124"/>
      <c r="MXN53"/>
      <c r="MXO53" s="124"/>
      <c r="MXP53"/>
      <c r="MXQ53" s="124"/>
      <c r="MXR53"/>
      <c r="MXS53" s="124"/>
      <c r="MXT53"/>
      <c r="MXU53" s="124"/>
      <c r="MXV53"/>
      <c r="MXW53" s="124"/>
      <c r="MXX53"/>
      <c r="MXY53" s="124"/>
      <c r="MXZ53"/>
      <c r="MYA53" s="124"/>
      <c r="MYB53"/>
      <c r="MYC53" s="124"/>
      <c r="MYD53"/>
      <c r="MYE53" s="124"/>
      <c r="MYF53"/>
      <c r="MYG53" s="124"/>
      <c r="MYH53"/>
      <c r="MYI53" s="124"/>
      <c r="MYJ53"/>
      <c r="MYK53" s="124"/>
      <c r="MYL53"/>
      <c r="MYM53" s="124"/>
      <c r="MYN53"/>
      <c r="MYO53" s="124"/>
      <c r="MYP53"/>
      <c r="MYQ53" s="124"/>
      <c r="MYR53"/>
      <c r="MYS53" s="124"/>
      <c r="MYT53"/>
      <c r="MYU53" s="124"/>
      <c r="MYV53"/>
      <c r="MYW53" s="124"/>
      <c r="MYX53"/>
      <c r="MYY53" s="124"/>
      <c r="MYZ53"/>
      <c r="MZA53" s="124"/>
      <c r="MZB53"/>
      <c r="MZC53" s="124"/>
      <c r="MZD53"/>
      <c r="MZE53" s="124"/>
      <c r="MZF53"/>
      <c r="MZG53" s="124"/>
      <c r="MZH53"/>
      <c r="MZI53" s="124"/>
      <c r="MZJ53"/>
      <c r="MZK53" s="124"/>
      <c r="MZL53"/>
      <c r="MZM53" s="124"/>
      <c r="MZN53"/>
      <c r="MZO53" s="124"/>
      <c r="MZP53"/>
      <c r="MZQ53" s="124"/>
      <c r="MZR53"/>
      <c r="MZS53" s="124"/>
      <c r="MZT53"/>
      <c r="MZU53" s="124"/>
      <c r="MZV53"/>
      <c r="MZW53" s="124"/>
      <c r="MZX53"/>
      <c r="MZY53" s="124"/>
      <c r="MZZ53"/>
      <c r="NAA53" s="124"/>
      <c r="NAB53"/>
      <c r="NAC53" s="124"/>
      <c r="NAD53"/>
      <c r="NAE53" s="124"/>
      <c r="NAF53"/>
      <c r="NAG53" s="124"/>
      <c r="NAH53"/>
      <c r="NAI53" s="124"/>
      <c r="NAJ53"/>
      <c r="NAK53" s="124"/>
      <c r="NAL53"/>
      <c r="NAM53" s="124"/>
      <c r="NAN53"/>
      <c r="NAO53" s="124"/>
      <c r="NAP53"/>
      <c r="NAQ53" s="124"/>
      <c r="NAR53"/>
      <c r="NAS53" s="124"/>
      <c r="NAT53"/>
      <c r="NAU53" s="124"/>
      <c r="NAV53"/>
      <c r="NAW53" s="124"/>
      <c r="NAX53"/>
      <c r="NAY53" s="124"/>
      <c r="NAZ53"/>
      <c r="NBA53" s="124"/>
      <c r="NBB53"/>
      <c r="NBC53" s="124"/>
      <c r="NBD53"/>
      <c r="NBE53" s="124"/>
      <c r="NBF53"/>
      <c r="NBG53" s="124"/>
      <c r="NBH53"/>
      <c r="NBI53" s="124"/>
      <c r="NBJ53"/>
      <c r="NBK53" s="124"/>
      <c r="NBL53"/>
      <c r="NBM53" s="124"/>
      <c r="NBN53"/>
      <c r="NBO53" s="124"/>
      <c r="NBP53"/>
      <c r="NBQ53" s="124"/>
      <c r="NBR53"/>
      <c r="NBS53" s="124"/>
      <c r="NBT53"/>
      <c r="NBU53" s="124"/>
      <c r="NBV53"/>
      <c r="NBW53" s="124"/>
      <c r="NBX53"/>
      <c r="NBY53" s="124"/>
      <c r="NBZ53"/>
      <c r="NCA53" s="124"/>
      <c r="NCB53"/>
      <c r="NCC53" s="124"/>
      <c r="NCD53"/>
      <c r="NCE53" s="124"/>
      <c r="NCF53"/>
      <c r="NCG53" s="124"/>
      <c r="NCH53"/>
      <c r="NCI53" s="124"/>
      <c r="NCJ53"/>
      <c r="NCK53" s="124"/>
      <c r="NCL53"/>
      <c r="NCM53" s="124"/>
      <c r="NCN53"/>
      <c r="NCO53" s="124"/>
      <c r="NCP53"/>
      <c r="NCQ53" s="124"/>
      <c r="NCR53"/>
      <c r="NCS53" s="124"/>
      <c r="NCT53"/>
      <c r="NCU53" s="124"/>
      <c r="NCV53"/>
      <c r="NCW53" s="124"/>
      <c r="NCX53"/>
      <c r="NCY53" s="124"/>
      <c r="NCZ53"/>
      <c r="NDA53" s="124"/>
      <c r="NDB53"/>
      <c r="NDC53" s="124"/>
      <c r="NDD53"/>
      <c r="NDE53" s="124"/>
      <c r="NDF53"/>
      <c r="NDG53" s="124"/>
      <c r="NDH53"/>
      <c r="NDI53" s="124"/>
      <c r="NDJ53"/>
      <c r="NDK53" s="124"/>
      <c r="NDL53"/>
      <c r="NDM53" s="124"/>
      <c r="NDN53"/>
      <c r="NDO53" s="124"/>
      <c r="NDP53"/>
      <c r="NDQ53" s="124"/>
      <c r="NDR53"/>
      <c r="NDS53" s="124"/>
      <c r="NDT53"/>
      <c r="NDU53" s="124"/>
      <c r="NDV53"/>
      <c r="NDW53" s="124"/>
      <c r="NDX53"/>
      <c r="NDY53" s="124"/>
      <c r="NDZ53"/>
      <c r="NEA53" s="124"/>
      <c r="NEB53"/>
      <c r="NEC53" s="124"/>
      <c r="NED53"/>
      <c r="NEE53" s="124"/>
      <c r="NEF53"/>
      <c r="NEG53" s="124"/>
      <c r="NEH53"/>
      <c r="NEI53" s="124"/>
      <c r="NEJ53"/>
      <c r="NEK53" s="124"/>
      <c r="NEL53"/>
      <c r="NEM53" s="124"/>
      <c r="NEN53"/>
      <c r="NEO53" s="124"/>
      <c r="NEP53"/>
      <c r="NEQ53" s="124"/>
      <c r="NER53"/>
      <c r="NES53" s="124"/>
      <c r="NET53"/>
      <c r="NEU53" s="124"/>
      <c r="NEV53"/>
      <c r="NEW53" s="124"/>
      <c r="NEX53"/>
      <c r="NEY53" s="124"/>
      <c r="NEZ53"/>
      <c r="NFA53" s="124"/>
      <c r="NFB53"/>
      <c r="NFC53" s="124"/>
      <c r="NFD53"/>
      <c r="NFE53" s="124"/>
      <c r="NFF53"/>
      <c r="NFG53" s="124"/>
      <c r="NFH53"/>
      <c r="NFI53" s="124"/>
      <c r="NFJ53"/>
      <c r="NFK53" s="124"/>
      <c r="NFL53"/>
      <c r="NFM53" s="124"/>
      <c r="NFN53"/>
      <c r="NFO53" s="124"/>
      <c r="NFP53"/>
      <c r="NFQ53" s="124"/>
      <c r="NFR53"/>
      <c r="NFS53" s="124"/>
      <c r="NFT53"/>
      <c r="NFU53" s="124"/>
      <c r="NFV53"/>
      <c r="NFW53" s="124"/>
      <c r="NFX53"/>
      <c r="NFY53" s="124"/>
      <c r="NFZ53"/>
      <c r="NGA53" s="124"/>
      <c r="NGB53"/>
      <c r="NGC53" s="124"/>
      <c r="NGD53"/>
      <c r="NGE53" s="124"/>
      <c r="NGF53"/>
      <c r="NGG53" s="124"/>
      <c r="NGH53"/>
      <c r="NGI53" s="124"/>
      <c r="NGJ53"/>
      <c r="NGK53" s="124"/>
      <c r="NGL53"/>
      <c r="NGM53" s="124"/>
      <c r="NGN53"/>
      <c r="NGO53" s="124"/>
      <c r="NGP53"/>
      <c r="NGQ53" s="124"/>
      <c r="NGR53"/>
      <c r="NGS53" s="124"/>
      <c r="NGT53"/>
      <c r="NGU53" s="124"/>
      <c r="NGV53"/>
      <c r="NGW53" s="124"/>
      <c r="NGX53"/>
      <c r="NGY53" s="124"/>
      <c r="NGZ53"/>
      <c r="NHA53" s="124"/>
      <c r="NHB53"/>
      <c r="NHC53" s="124"/>
      <c r="NHD53"/>
      <c r="NHE53" s="124"/>
      <c r="NHF53"/>
      <c r="NHG53" s="124"/>
      <c r="NHH53"/>
      <c r="NHI53" s="124"/>
      <c r="NHJ53"/>
      <c r="NHK53" s="124"/>
      <c r="NHL53"/>
      <c r="NHM53" s="124"/>
      <c r="NHN53"/>
      <c r="NHO53" s="124"/>
      <c r="NHP53"/>
      <c r="NHQ53" s="124"/>
      <c r="NHR53"/>
      <c r="NHS53" s="124"/>
      <c r="NHT53"/>
      <c r="NHU53" s="124"/>
      <c r="NHV53"/>
      <c r="NHW53" s="124"/>
      <c r="NHX53"/>
      <c r="NHY53" s="124"/>
      <c r="NHZ53"/>
      <c r="NIA53" s="124"/>
      <c r="NIB53"/>
      <c r="NIC53" s="124"/>
      <c r="NID53"/>
      <c r="NIE53" s="124"/>
      <c r="NIF53"/>
      <c r="NIG53" s="124"/>
      <c r="NIH53"/>
      <c r="NII53" s="124"/>
      <c r="NIJ53"/>
      <c r="NIK53" s="124"/>
      <c r="NIL53"/>
      <c r="NIM53" s="124"/>
      <c r="NIN53"/>
      <c r="NIO53" s="124"/>
      <c r="NIP53"/>
      <c r="NIQ53" s="124"/>
      <c r="NIR53"/>
      <c r="NIS53" s="124"/>
      <c r="NIT53"/>
      <c r="NIU53" s="124"/>
      <c r="NIV53"/>
      <c r="NIW53" s="124"/>
      <c r="NIX53"/>
      <c r="NIY53" s="124"/>
      <c r="NIZ53"/>
      <c r="NJA53" s="124"/>
      <c r="NJB53"/>
      <c r="NJC53" s="124"/>
      <c r="NJD53"/>
      <c r="NJE53" s="124"/>
      <c r="NJF53"/>
      <c r="NJG53" s="124"/>
      <c r="NJH53"/>
      <c r="NJI53" s="124"/>
      <c r="NJJ53"/>
      <c r="NJK53" s="124"/>
      <c r="NJL53"/>
      <c r="NJM53" s="124"/>
      <c r="NJN53"/>
      <c r="NJO53" s="124"/>
      <c r="NJP53"/>
      <c r="NJQ53" s="124"/>
      <c r="NJR53"/>
      <c r="NJS53" s="124"/>
      <c r="NJT53"/>
      <c r="NJU53" s="124"/>
      <c r="NJV53"/>
      <c r="NJW53" s="124"/>
      <c r="NJX53"/>
      <c r="NJY53" s="124"/>
      <c r="NJZ53"/>
      <c r="NKA53" s="124"/>
      <c r="NKB53"/>
      <c r="NKC53" s="124"/>
      <c r="NKD53"/>
      <c r="NKE53" s="124"/>
      <c r="NKF53"/>
      <c r="NKG53" s="124"/>
      <c r="NKH53"/>
      <c r="NKI53" s="124"/>
      <c r="NKJ53"/>
      <c r="NKK53" s="124"/>
      <c r="NKL53"/>
      <c r="NKM53" s="124"/>
      <c r="NKN53"/>
      <c r="NKO53" s="124"/>
      <c r="NKP53"/>
      <c r="NKQ53" s="124"/>
      <c r="NKR53"/>
      <c r="NKS53" s="124"/>
      <c r="NKT53"/>
      <c r="NKU53" s="124"/>
      <c r="NKV53"/>
      <c r="NKW53" s="124"/>
      <c r="NKX53"/>
      <c r="NKY53" s="124"/>
      <c r="NKZ53"/>
      <c r="NLA53" s="124"/>
      <c r="NLB53"/>
      <c r="NLC53" s="124"/>
      <c r="NLD53"/>
      <c r="NLE53" s="124"/>
      <c r="NLF53"/>
      <c r="NLG53" s="124"/>
      <c r="NLH53"/>
      <c r="NLI53" s="124"/>
      <c r="NLJ53"/>
      <c r="NLK53" s="124"/>
      <c r="NLL53"/>
      <c r="NLM53" s="124"/>
      <c r="NLN53"/>
      <c r="NLO53" s="124"/>
      <c r="NLP53"/>
      <c r="NLQ53" s="124"/>
      <c r="NLR53"/>
      <c r="NLS53" s="124"/>
      <c r="NLT53"/>
      <c r="NLU53" s="124"/>
      <c r="NLV53"/>
      <c r="NLW53" s="124"/>
      <c r="NLX53"/>
      <c r="NLY53" s="124"/>
      <c r="NLZ53"/>
      <c r="NMA53" s="124"/>
      <c r="NMB53"/>
      <c r="NMC53" s="124"/>
      <c r="NMD53"/>
      <c r="NME53" s="124"/>
      <c r="NMF53"/>
      <c r="NMG53" s="124"/>
      <c r="NMH53"/>
      <c r="NMI53" s="124"/>
      <c r="NMJ53"/>
      <c r="NMK53" s="124"/>
      <c r="NML53"/>
      <c r="NMM53" s="124"/>
      <c r="NMN53"/>
      <c r="NMO53" s="124"/>
      <c r="NMP53"/>
      <c r="NMQ53" s="124"/>
      <c r="NMR53"/>
      <c r="NMS53" s="124"/>
      <c r="NMT53"/>
      <c r="NMU53" s="124"/>
      <c r="NMV53"/>
      <c r="NMW53" s="124"/>
      <c r="NMX53"/>
      <c r="NMY53" s="124"/>
      <c r="NMZ53"/>
      <c r="NNA53" s="124"/>
      <c r="NNB53"/>
      <c r="NNC53" s="124"/>
      <c r="NND53"/>
      <c r="NNE53" s="124"/>
      <c r="NNF53"/>
      <c r="NNG53" s="124"/>
      <c r="NNH53"/>
      <c r="NNI53" s="124"/>
      <c r="NNJ53"/>
      <c r="NNK53" s="124"/>
      <c r="NNL53"/>
      <c r="NNM53" s="124"/>
      <c r="NNN53"/>
      <c r="NNO53" s="124"/>
      <c r="NNP53"/>
      <c r="NNQ53" s="124"/>
      <c r="NNR53"/>
      <c r="NNS53" s="124"/>
      <c r="NNT53"/>
      <c r="NNU53" s="124"/>
      <c r="NNV53"/>
      <c r="NNW53" s="124"/>
      <c r="NNX53"/>
      <c r="NNY53" s="124"/>
      <c r="NNZ53"/>
      <c r="NOA53" s="124"/>
      <c r="NOB53"/>
      <c r="NOC53" s="124"/>
      <c r="NOD53"/>
      <c r="NOE53" s="124"/>
      <c r="NOF53"/>
      <c r="NOG53" s="124"/>
      <c r="NOH53"/>
      <c r="NOI53" s="124"/>
      <c r="NOJ53"/>
      <c r="NOK53" s="124"/>
      <c r="NOL53"/>
      <c r="NOM53" s="124"/>
      <c r="NON53"/>
      <c r="NOO53" s="124"/>
      <c r="NOP53"/>
      <c r="NOQ53" s="124"/>
      <c r="NOR53"/>
      <c r="NOS53" s="124"/>
      <c r="NOT53"/>
      <c r="NOU53" s="124"/>
      <c r="NOV53"/>
      <c r="NOW53" s="124"/>
      <c r="NOX53"/>
      <c r="NOY53" s="124"/>
      <c r="NOZ53"/>
      <c r="NPA53" s="124"/>
      <c r="NPB53"/>
      <c r="NPC53" s="124"/>
      <c r="NPD53"/>
      <c r="NPE53" s="124"/>
      <c r="NPF53"/>
      <c r="NPG53" s="124"/>
      <c r="NPH53"/>
      <c r="NPI53" s="124"/>
      <c r="NPJ53"/>
      <c r="NPK53" s="124"/>
      <c r="NPL53"/>
      <c r="NPM53" s="124"/>
      <c r="NPN53"/>
      <c r="NPO53" s="124"/>
      <c r="NPP53"/>
      <c r="NPQ53" s="124"/>
      <c r="NPR53"/>
      <c r="NPS53" s="124"/>
      <c r="NPT53"/>
      <c r="NPU53" s="124"/>
      <c r="NPV53"/>
      <c r="NPW53" s="124"/>
      <c r="NPX53"/>
      <c r="NPY53" s="124"/>
      <c r="NPZ53"/>
      <c r="NQA53" s="124"/>
      <c r="NQB53"/>
      <c r="NQC53" s="124"/>
      <c r="NQD53"/>
      <c r="NQE53" s="124"/>
      <c r="NQF53"/>
      <c r="NQG53" s="124"/>
      <c r="NQH53"/>
      <c r="NQI53" s="124"/>
      <c r="NQJ53"/>
      <c r="NQK53" s="124"/>
      <c r="NQL53"/>
      <c r="NQM53" s="124"/>
      <c r="NQN53"/>
      <c r="NQO53" s="124"/>
      <c r="NQP53"/>
      <c r="NQQ53" s="124"/>
      <c r="NQR53"/>
      <c r="NQS53" s="124"/>
      <c r="NQT53"/>
      <c r="NQU53" s="124"/>
      <c r="NQV53"/>
      <c r="NQW53" s="124"/>
      <c r="NQX53"/>
      <c r="NQY53" s="124"/>
      <c r="NQZ53"/>
      <c r="NRA53" s="124"/>
      <c r="NRB53"/>
      <c r="NRC53" s="124"/>
      <c r="NRD53"/>
      <c r="NRE53" s="124"/>
      <c r="NRF53"/>
      <c r="NRG53" s="124"/>
      <c r="NRH53"/>
      <c r="NRI53" s="124"/>
      <c r="NRJ53"/>
      <c r="NRK53" s="124"/>
      <c r="NRL53"/>
      <c r="NRM53" s="124"/>
      <c r="NRN53"/>
      <c r="NRO53" s="124"/>
      <c r="NRP53"/>
      <c r="NRQ53" s="124"/>
      <c r="NRR53"/>
      <c r="NRS53" s="124"/>
      <c r="NRT53"/>
      <c r="NRU53" s="124"/>
      <c r="NRV53"/>
      <c r="NRW53" s="124"/>
      <c r="NRX53"/>
      <c r="NRY53" s="124"/>
      <c r="NRZ53"/>
      <c r="NSA53" s="124"/>
      <c r="NSB53"/>
      <c r="NSC53" s="124"/>
      <c r="NSD53"/>
      <c r="NSE53" s="124"/>
      <c r="NSF53"/>
      <c r="NSG53" s="124"/>
      <c r="NSH53"/>
      <c r="NSI53" s="124"/>
      <c r="NSJ53"/>
      <c r="NSK53" s="124"/>
      <c r="NSL53"/>
      <c r="NSM53" s="124"/>
      <c r="NSN53"/>
      <c r="NSO53" s="124"/>
      <c r="NSP53"/>
      <c r="NSQ53" s="124"/>
      <c r="NSR53"/>
      <c r="NSS53" s="124"/>
      <c r="NST53"/>
      <c r="NSU53" s="124"/>
      <c r="NSV53"/>
      <c r="NSW53" s="124"/>
      <c r="NSX53"/>
      <c r="NSY53" s="124"/>
      <c r="NSZ53"/>
      <c r="NTA53" s="124"/>
      <c r="NTB53"/>
      <c r="NTC53" s="124"/>
      <c r="NTD53"/>
      <c r="NTE53" s="124"/>
      <c r="NTF53"/>
      <c r="NTG53" s="124"/>
      <c r="NTH53"/>
      <c r="NTI53" s="124"/>
      <c r="NTJ53"/>
      <c r="NTK53" s="124"/>
      <c r="NTL53"/>
      <c r="NTM53" s="124"/>
      <c r="NTN53"/>
      <c r="NTO53" s="124"/>
      <c r="NTP53"/>
      <c r="NTQ53" s="124"/>
      <c r="NTR53"/>
      <c r="NTS53" s="124"/>
      <c r="NTT53"/>
      <c r="NTU53" s="124"/>
      <c r="NTV53"/>
      <c r="NTW53" s="124"/>
      <c r="NTX53"/>
      <c r="NTY53" s="124"/>
      <c r="NTZ53"/>
      <c r="NUA53" s="124"/>
      <c r="NUB53"/>
      <c r="NUC53" s="124"/>
      <c r="NUD53"/>
      <c r="NUE53" s="124"/>
      <c r="NUF53"/>
      <c r="NUG53" s="124"/>
      <c r="NUH53"/>
      <c r="NUI53" s="124"/>
      <c r="NUJ53"/>
      <c r="NUK53" s="124"/>
      <c r="NUL53"/>
      <c r="NUM53" s="124"/>
      <c r="NUN53"/>
      <c r="NUO53" s="124"/>
      <c r="NUP53"/>
      <c r="NUQ53" s="124"/>
      <c r="NUR53"/>
      <c r="NUS53" s="124"/>
      <c r="NUT53"/>
      <c r="NUU53" s="124"/>
      <c r="NUV53"/>
      <c r="NUW53" s="124"/>
      <c r="NUX53"/>
      <c r="NUY53" s="124"/>
      <c r="NUZ53"/>
      <c r="NVA53" s="124"/>
      <c r="NVB53"/>
      <c r="NVC53" s="124"/>
      <c r="NVD53"/>
      <c r="NVE53" s="124"/>
      <c r="NVF53"/>
      <c r="NVG53" s="124"/>
      <c r="NVH53"/>
      <c r="NVI53" s="124"/>
      <c r="NVJ53"/>
      <c r="NVK53" s="124"/>
      <c r="NVL53"/>
      <c r="NVM53" s="124"/>
      <c r="NVN53"/>
      <c r="NVO53" s="124"/>
      <c r="NVP53"/>
      <c r="NVQ53" s="124"/>
      <c r="NVR53"/>
      <c r="NVS53" s="124"/>
      <c r="NVT53"/>
      <c r="NVU53" s="124"/>
      <c r="NVV53"/>
      <c r="NVW53" s="124"/>
      <c r="NVX53"/>
      <c r="NVY53" s="124"/>
      <c r="NVZ53"/>
      <c r="NWA53" s="124"/>
      <c r="NWB53"/>
      <c r="NWC53" s="124"/>
      <c r="NWD53"/>
      <c r="NWE53" s="124"/>
      <c r="NWF53"/>
      <c r="NWG53" s="124"/>
      <c r="NWH53"/>
      <c r="NWI53" s="124"/>
      <c r="NWJ53"/>
      <c r="NWK53" s="124"/>
      <c r="NWL53"/>
      <c r="NWM53" s="124"/>
      <c r="NWN53"/>
      <c r="NWO53" s="124"/>
      <c r="NWP53"/>
      <c r="NWQ53" s="124"/>
      <c r="NWR53"/>
      <c r="NWS53" s="124"/>
      <c r="NWT53"/>
      <c r="NWU53" s="124"/>
      <c r="NWV53"/>
      <c r="NWW53" s="124"/>
      <c r="NWX53"/>
      <c r="NWY53" s="124"/>
      <c r="NWZ53"/>
      <c r="NXA53" s="124"/>
      <c r="NXB53"/>
      <c r="NXC53" s="124"/>
      <c r="NXD53"/>
      <c r="NXE53" s="124"/>
      <c r="NXF53"/>
      <c r="NXG53" s="124"/>
      <c r="NXH53"/>
      <c r="NXI53" s="124"/>
      <c r="NXJ53"/>
      <c r="NXK53" s="124"/>
      <c r="NXL53"/>
      <c r="NXM53" s="124"/>
      <c r="NXN53"/>
      <c r="NXO53" s="124"/>
      <c r="NXP53"/>
      <c r="NXQ53" s="124"/>
      <c r="NXR53"/>
      <c r="NXS53" s="124"/>
      <c r="NXT53"/>
      <c r="NXU53" s="124"/>
      <c r="NXV53"/>
      <c r="NXW53" s="124"/>
      <c r="NXX53"/>
      <c r="NXY53" s="124"/>
      <c r="NXZ53"/>
      <c r="NYA53" s="124"/>
      <c r="NYB53"/>
      <c r="NYC53" s="124"/>
      <c r="NYD53"/>
      <c r="NYE53" s="124"/>
      <c r="NYF53"/>
      <c r="NYG53" s="124"/>
      <c r="NYH53"/>
      <c r="NYI53" s="124"/>
      <c r="NYJ53"/>
      <c r="NYK53" s="124"/>
      <c r="NYL53"/>
      <c r="NYM53" s="124"/>
      <c r="NYN53"/>
      <c r="NYO53" s="124"/>
      <c r="NYP53"/>
      <c r="NYQ53" s="124"/>
      <c r="NYR53"/>
      <c r="NYS53" s="124"/>
      <c r="NYT53"/>
      <c r="NYU53" s="124"/>
      <c r="NYV53"/>
      <c r="NYW53" s="124"/>
      <c r="NYX53"/>
      <c r="NYY53" s="124"/>
      <c r="NYZ53"/>
      <c r="NZA53" s="124"/>
      <c r="NZB53"/>
      <c r="NZC53" s="124"/>
      <c r="NZD53"/>
      <c r="NZE53" s="124"/>
      <c r="NZF53"/>
      <c r="NZG53" s="124"/>
      <c r="NZH53"/>
      <c r="NZI53" s="124"/>
      <c r="NZJ53"/>
      <c r="NZK53" s="124"/>
      <c r="NZL53"/>
      <c r="NZM53" s="124"/>
      <c r="NZN53"/>
      <c r="NZO53" s="124"/>
      <c r="NZP53"/>
      <c r="NZQ53" s="124"/>
      <c r="NZR53"/>
      <c r="NZS53" s="124"/>
      <c r="NZT53"/>
      <c r="NZU53" s="124"/>
      <c r="NZV53"/>
      <c r="NZW53" s="124"/>
      <c r="NZX53"/>
      <c r="NZY53" s="124"/>
      <c r="NZZ53"/>
      <c r="OAA53" s="124"/>
      <c r="OAB53"/>
      <c r="OAC53" s="124"/>
      <c r="OAD53"/>
      <c r="OAE53" s="124"/>
      <c r="OAF53"/>
      <c r="OAG53" s="124"/>
      <c r="OAH53"/>
      <c r="OAI53" s="124"/>
      <c r="OAJ53"/>
      <c r="OAK53" s="124"/>
      <c r="OAL53"/>
      <c r="OAM53" s="124"/>
      <c r="OAN53"/>
      <c r="OAO53" s="124"/>
      <c r="OAP53"/>
      <c r="OAQ53" s="124"/>
      <c r="OAR53"/>
      <c r="OAS53" s="124"/>
      <c r="OAT53"/>
      <c r="OAU53" s="124"/>
      <c r="OAV53"/>
      <c r="OAW53" s="124"/>
      <c r="OAX53"/>
      <c r="OAY53" s="124"/>
      <c r="OAZ53"/>
      <c r="OBA53" s="124"/>
      <c r="OBB53"/>
      <c r="OBC53" s="124"/>
      <c r="OBD53"/>
      <c r="OBE53" s="124"/>
      <c r="OBF53"/>
      <c r="OBG53" s="124"/>
      <c r="OBH53"/>
      <c r="OBI53" s="124"/>
      <c r="OBJ53"/>
      <c r="OBK53" s="124"/>
      <c r="OBL53"/>
      <c r="OBM53" s="124"/>
      <c r="OBN53"/>
      <c r="OBO53" s="124"/>
      <c r="OBP53"/>
      <c r="OBQ53" s="124"/>
      <c r="OBR53"/>
      <c r="OBS53" s="124"/>
      <c r="OBT53"/>
      <c r="OBU53" s="124"/>
      <c r="OBV53"/>
      <c r="OBW53" s="124"/>
      <c r="OBX53"/>
      <c r="OBY53" s="124"/>
      <c r="OBZ53"/>
      <c r="OCA53" s="124"/>
      <c r="OCB53"/>
      <c r="OCC53" s="124"/>
      <c r="OCD53"/>
      <c r="OCE53" s="124"/>
      <c r="OCF53"/>
      <c r="OCG53" s="124"/>
      <c r="OCH53"/>
      <c r="OCI53" s="124"/>
      <c r="OCJ53"/>
      <c r="OCK53" s="124"/>
      <c r="OCL53"/>
      <c r="OCM53" s="124"/>
      <c r="OCN53"/>
      <c r="OCO53" s="124"/>
      <c r="OCP53"/>
      <c r="OCQ53" s="124"/>
      <c r="OCR53"/>
      <c r="OCS53" s="124"/>
      <c r="OCT53"/>
      <c r="OCU53" s="124"/>
      <c r="OCV53"/>
      <c r="OCW53" s="124"/>
      <c r="OCX53"/>
      <c r="OCY53" s="124"/>
      <c r="OCZ53"/>
      <c r="ODA53" s="124"/>
      <c r="ODB53"/>
      <c r="ODC53" s="124"/>
      <c r="ODD53"/>
      <c r="ODE53" s="124"/>
      <c r="ODF53"/>
      <c r="ODG53" s="124"/>
      <c r="ODH53"/>
      <c r="ODI53" s="124"/>
      <c r="ODJ53"/>
      <c r="ODK53" s="124"/>
      <c r="ODL53"/>
      <c r="ODM53" s="124"/>
      <c r="ODN53"/>
      <c r="ODO53" s="124"/>
      <c r="ODP53"/>
      <c r="ODQ53" s="124"/>
      <c r="ODR53"/>
      <c r="ODS53" s="124"/>
      <c r="ODT53"/>
      <c r="ODU53" s="124"/>
      <c r="ODV53"/>
      <c r="ODW53" s="124"/>
      <c r="ODX53"/>
      <c r="ODY53" s="124"/>
      <c r="ODZ53"/>
      <c r="OEA53" s="124"/>
      <c r="OEB53"/>
      <c r="OEC53" s="124"/>
      <c r="OED53"/>
      <c r="OEE53" s="124"/>
      <c r="OEF53"/>
      <c r="OEG53" s="124"/>
      <c r="OEH53"/>
      <c r="OEI53" s="124"/>
      <c r="OEJ53"/>
      <c r="OEK53" s="124"/>
      <c r="OEL53"/>
      <c r="OEM53" s="124"/>
      <c r="OEN53"/>
      <c r="OEO53" s="124"/>
      <c r="OEP53"/>
      <c r="OEQ53" s="124"/>
      <c r="OER53"/>
      <c r="OES53" s="124"/>
      <c r="OET53"/>
      <c r="OEU53" s="124"/>
      <c r="OEV53"/>
      <c r="OEW53" s="124"/>
      <c r="OEX53"/>
      <c r="OEY53" s="124"/>
      <c r="OEZ53"/>
      <c r="OFA53" s="124"/>
      <c r="OFB53"/>
      <c r="OFC53" s="124"/>
      <c r="OFD53"/>
      <c r="OFE53" s="124"/>
      <c r="OFF53"/>
      <c r="OFG53" s="124"/>
      <c r="OFH53"/>
      <c r="OFI53" s="124"/>
      <c r="OFJ53"/>
      <c r="OFK53" s="124"/>
      <c r="OFL53"/>
      <c r="OFM53" s="124"/>
      <c r="OFN53"/>
      <c r="OFO53" s="124"/>
      <c r="OFP53"/>
      <c r="OFQ53" s="124"/>
      <c r="OFR53"/>
      <c r="OFS53" s="124"/>
      <c r="OFT53"/>
      <c r="OFU53" s="124"/>
      <c r="OFV53"/>
      <c r="OFW53" s="124"/>
      <c r="OFX53"/>
      <c r="OFY53" s="124"/>
      <c r="OFZ53"/>
      <c r="OGA53" s="124"/>
      <c r="OGB53"/>
      <c r="OGC53" s="124"/>
      <c r="OGD53"/>
      <c r="OGE53" s="124"/>
      <c r="OGF53"/>
      <c r="OGG53" s="124"/>
      <c r="OGH53"/>
      <c r="OGI53" s="124"/>
      <c r="OGJ53"/>
      <c r="OGK53" s="124"/>
      <c r="OGL53"/>
      <c r="OGM53" s="124"/>
      <c r="OGN53"/>
      <c r="OGO53" s="124"/>
      <c r="OGP53"/>
      <c r="OGQ53" s="124"/>
      <c r="OGR53"/>
      <c r="OGS53" s="124"/>
      <c r="OGT53"/>
      <c r="OGU53" s="124"/>
      <c r="OGV53"/>
      <c r="OGW53" s="124"/>
      <c r="OGX53"/>
      <c r="OGY53" s="124"/>
      <c r="OGZ53"/>
      <c r="OHA53" s="124"/>
      <c r="OHB53"/>
      <c r="OHC53" s="124"/>
      <c r="OHD53"/>
      <c r="OHE53" s="124"/>
      <c r="OHF53"/>
      <c r="OHG53" s="124"/>
      <c r="OHH53"/>
      <c r="OHI53" s="124"/>
      <c r="OHJ53"/>
      <c r="OHK53" s="124"/>
      <c r="OHL53"/>
      <c r="OHM53" s="124"/>
      <c r="OHN53"/>
      <c r="OHO53" s="124"/>
      <c r="OHP53"/>
      <c r="OHQ53" s="124"/>
      <c r="OHR53"/>
      <c r="OHS53" s="124"/>
      <c r="OHT53"/>
      <c r="OHU53" s="124"/>
      <c r="OHV53"/>
      <c r="OHW53" s="124"/>
      <c r="OHX53"/>
      <c r="OHY53" s="124"/>
      <c r="OHZ53"/>
      <c r="OIA53" s="124"/>
      <c r="OIB53"/>
      <c r="OIC53" s="124"/>
      <c r="OID53"/>
      <c r="OIE53" s="124"/>
      <c r="OIF53"/>
      <c r="OIG53" s="124"/>
      <c r="OIH53"/>
      <c r="OII53" s="124"/>
      <c r="OIJ53"/>
      <c r="OIK53" s="124"/>
      <c r="OIL53"/>
      <c r="OIM53" s="124"/>
      <c r="OIN53"/>
      <c r="OIO53" s="124"/>
      <c r="OIP53"/>
      <c r="OIQ53" s="124"/>
      <c r="OIR53"/>
      <c r="OIS53" s="124"/>
      <c r="OIT53"/>
      <c r="OIU53" s="124"/>
      <c r="OIV53"/>
      <c r="OIW53" s="124"/>
      <c r="OIX53"/>
      <c r="OIY53" s="124"/>
      <c r="OIZ53"/>
      <c r="OJA53" s="124"/>
      <c r="OJB53"/>
      <c r="OJC53" s="124"/>
      <c r="OJD53"/>
      <c r="OJE53" s="124"/>
      <c r="OJF53"/>
      <c r="OJG53" s="124"/>
      <c r="OJH53"/>
      <c r="OJI53" s="124"/>
      <c r="OJJ53"/>
      <c r="OJK53" s="124"/>
      <c r="OJL53"/>
      <c r="OJM53" s="124"/>
      <c r="OJN53"/>
      <c r="OJO53" s="124"/>
      <c r="OJP53"/>
      <c r="OJQ53" s="124"/>
      <c r="OJR53"/>
      <c r="OJS53" s="124"/>
      <c r="OJT53"/>
      <c r="OJU53" s="124"/>
      <c r="OJV53"/>
      <c r="OJW53" s="124"/>
      <c r="OJX53"/>
      <c r="OJY53" s="124"/>
      <c r="OJZ53"/>
      <c r="OKA53" s="124"/>
      <c r="OKB53"/>
      <c r="OKC53" s="124"/>
      <c r="OKD53"/>
      <c r="OKE53" s="124"/>
      <c r="OKF53"/>
      <c r="OKG53" s="124"/>
      <c r="OKH53"/>
      <c r="OKI53" s="124"/>
      <c r="OKJ53"/>
      <c r="OKK53" s="124"/>
      <c r="OKL53"/>
      <c r="OKM53" s="124"/>
      <c r="OKN53"/>
      <c r="OKO53" s="124"/>
      <c r="OKP53"/>
      <c r="OKQ53" s="124"/>
      <c r="OKR53"/>
      <c r="OKS53" s="124"/>
      <c r="OKT53"/>
      <c r="OKU53" s="124"/>
      <c r="OKV53"/>
      <c r="OKW53" s="124"/>
      <c r="OKX53"/>
      <c r="OKY53" s="124"/>
      <c r="OKZ53"/>
      <c r="OLA53" s="124"/>
      <c r="OLB53"/>
      <c r="OLC53" s="124"/>
      <c r="OLD53"/>
      <c r="OLE53" s="124"/>
      <c r="OLF53"/>
      <c r="OLG53" s="124"/>
      <c r="OLH53"/>
      <c r="OLI53" s="124"/>
      <c r="OLJ53"/>
      <c r="OLK53" s="124"/>
      <c r="OLL53"/>
      <c r="OLM53" s="124"/>
      <c r="OLN53"/>
      <c r="OLO53" s="124"/>
      <c r="OLP53"/>
      <c r="OLQ53" s="124"/>
      <c r="OLR53"/>
      <c r="OLS53" s="124"/>
      <c r="OLT53"/>
      <c r="OLU53" s="124"/>
      <c r="OLV53"/>
      <c r="OLW53" s="124"/>
      <c r="OLX53"/>
      <c r="OLY53" s="124"/>
      <c r="OLZ53"/>
      <c r="OMA53" s="124"/>
      <c r="OMB53"/>
      <c r="OMC53" s="124"/>
      <c r="OMD53"/>
      <c r="OME53" s="124"/>
      <c r="OMF53"/>
      <c r="OMG53" s="124"/>
      <c r="OMH53"/>
      <c r="OMI53" s="124"/>
      <c r="OMJ53"/>
      <c r="OMK53" s="124"/>
      <c r="OML53"/>
      <c r="OMM53" s="124"/>
      <c r="OMN53"/>
      <c r="OMO53" s="124"/>
      <c r="OMP53"/>
      <c r="OMQ53" s="124"/>
      <c r="OMR53"/>
      <c r="OMS53" s="124"/>
      <c r="OMT53"/>
      <c r="OMU53" s="124"/>
      <c r="OMV53"/>
      <c r="OMW53" s="124"/>
      <c r="OMX53"/>
      <c r="OMY53" s="124"/>
      <c r="OMZ53"/>
      <c r="ONA53" s="124"/>
      <c r="ONB53"/>
      <c r="ONC53" s="124"/>
      <c r="OND53"/>
      <c r="ONE53" s="124"/>
      <c r="ONF53"/>
      <c r="ONG53" s="124"/>
      <c r="ONH53"/>
      <c r="ONI53" s="124"/>
      <c r="ONJ53"/>
      <c r="ONK53" s="124"/>
      <c r="ONL53"/>
      <c r="ONM53" s="124"/>
      <c r="ONN53"/>
      <c r="ONO53" s="124"/>
      <c r="ONP53"/>
      <c r="ONQ53" s="124"/>
      <c r="ONR53"/>
      <c r="ONS53" s="124"/>
      <c r="ONT53"/>
      <c r="ONU53" s="124"/>
      <c r="ONV53"/>
      <c r="ONW53" s="124"/>
      <c r="ONX53"/>
      <c r="ONY53" s="124"/>
      <c r="ONZ53"/>
      <c r="OOA53" s="124"/>
      <c r="OOB53"/>
      <c r="OOC53" s="124"/>
      <c r="OOD53"/>
      <c r="OOE53" s="124"/>
      <c r="OOF53"/>
      <c r="OOG53" s="124"/>
      <c r="OOH53"/>
      <c r="OOI53" s="124"/>
      <c r="OOJ53"/>
      <c r="OOK53" s="124"/>
      <c r="OOL53"/>
      <c r="OOM53" s="124"/>
      <c r="OON53"/>
      <c r="OOO53" s="124"/>
      <c r="OOP53"/>
      <c r="OOQ53" s="124"/>
      <c r="OOR53"/>
      <c r="OOS53" s="124"/>
      <c r="OOT53"/>
      <c r="OOU53" s="124"/>
      <c r="OOV53"/>
      <c r="OOW53" s="124"/>
      <c r="OOX53"/>
      <c r="OOY53" s="124"/>
      <c r="OOZ53"/>
      <c r="OPA53" s="124"/>
      <c r="OPB53"/>
      <c r="OPC53" s="124"/>
      <c r="OPD53"/>
      <c r="OPE53" s="124"/>
      <c r="OPF53"/>
      <c r="OPG53" s="124"/>
      <c r="OPH53"/>
      <c r="OPI53" s="124"/>
      <c r="OPJ53"/>
      <c r="OPK53" s="124"/>
      <c r="OPL53"/>
      <c r="OPM53" s="124"/>
      <c r="OPN53"/>
      <c r="OPO53" s="124"/>
      <c r="OPP53"/>
      <c r="OPQ53" s="124"/>
      <c r="OPR53"/>
      <c r="OPS53" s="124"/>
      <c r="OPT53"/>
      <c r="OPU53" s="124"/>
      <c r="OPV53"/>
      <c r="OPW53" s="124"/>
      <c r="OPX53"/>
      <c r="OPY53" s="124"/>
      <c r="OPZ53"/>
      <c r="OQA53" s="124"/>
      <c r="OQB53"/>
      <c r="OQC53" s="124"/>
      <c r="OQD53"/>
      <c r="OQE53" s="124"/>
      <c r="OQF53"/>
      <c r="OQG53" s="124"/>
      <c r="OQH53"/>
      <c r="OQI53" s="124"/>
      <c r="OQJ53"/>
      <c r="OQK53" s="124"/>
      <c r="OQL53"/>
      <c r="OQM53" s="124"/>
      <c r="OQN53"/>
      <c r="OQO53" s="124"/>
      <c r="OQP53"/>
      <c r="OQQ53" s="124"/>
      <c r="OQR53"/>
      <c r="OQS53" s="124"/>
      <c r="OQT53"/>
      <c r="OQU53" s="124"/>
      <c r="OQV53"/>
      <c r="OQW53" s="124"/>
      <c r="OQX53"/>
      <c r="OQY53" s="124"/>
      <c r="OQZ53"/>
      <c r="ORA53" s="124"/>
      <c r="ORB53"/>
      <c r="ORC53" s="124"/>
      <c r="ORD53"/>
      <c r="ORE53" s="124"/>
      <c r="ORF53"/>
      <c r="ORG53" s="124"/>
      <c r="ORH53"/>
      <c r="ORI53" s="124"/>
      <c r="ORJ53"/>
      <c r="ORK53" s="124"/>
      <c r="ORL53"/>
      <c r="ORM53" s="124"/>
      <c r="ORN53"/>
      <c r="ORO53" s="124"/>
      <c r="ORP53"/>
      <c r="ORQ53" s="124"/>
      <c r="ORR53"/>
      <c r="ORS53" s="124"/>
      <c r="ORT53"/>
      <c r="ORU53" s="124"/>
      <c r="ORV53"/>
      <c r="ORW53" s="124"/>
      <c r="ORX53"/>
      <c r="ORY53" s="124"/>
      <c r="ORZ53"/>
      <c r="OSA53" s="124"/>
      <c r="OSB53"/>
      <c r="OSC53" s="124"/>
      <c r="OSD53"/>
      <c r="OSE53" s="124"/>
      <c r="OSF53"/>
      <c r="OSG53" s="124"/>
      <c r="OSH53"/>
      <c r="OSI53" s="124"/>
      <c r="OSJ53"/>
      <c r="OSK53" s="124"/>
      <c r="OSL53"/>
      <c r="OSM53" s="124"/>
      <c r="OSN53"/>
      <c r="OSO53" s="124"/>
      <c r="OSP53"/>
      <c r="OSQ53" s="124"/>
      <c r="OSR53"/>
      <c r="OSS53" s="124"/>
      <c r="OST53"/>
      <c r="OSU53" s="124"/>
      <c r="OSV53"/>
      <c r="OSW53" s="124"/>
      <c r="OSX53"/>
      <c r="OSY53" s="124"/>
      <c r="OSZ53"/>
      <c r="OTA53" s="124"/>
      <c r="OTB53"/>
      <c r="OTC53" s="124"/>
      <c r="OTD53"/>
      <c r="OTE53" s="124"/>
      <c r="OTF53"/>
      <c r="OTG53" s="124"/>
      <c r="OTH53"/>
      <c r="OTI53" s="124"/>
      <c r="OTJ53"/>
      <c r="OTK53" s="124"/>
      <c r="OTL53"/>
      <c r="OTM53" s="124"/>
      <c r="OTN53"/>
      <c r="OTO53" s="124"/>
      <c r="OTP53"/>
      <c r="OTQ53" s="124"/>
      <c r="OTR53"/>
      <c r="OTS53" s="124"/>
      <c r="OTT53"/>
      <c r="OTU53" s="124"/>
      <c r="OTV53"/>
      <c r="OTW53" s="124"/>
      <c r="OTX53"/>
      <c r="OTY53" s="124"/>
      <c r="OTZ53"/>
      <c r="OUA53" s="124"/>
      <c r="OUB53"/>
      <c r="OUC53" s="124"/>
      <c r="OUD53"/>
      <c r="OUE53" s="124"/>
      <c r="OUF53"/>
      <c r="OUG53" s="124"/>
      <c r="OUH53"/>
      <c r="OUI53" s="124"/>
      <c r="OUJ53"/>
      <c r="OUK53" s="124"/>
      <c r="OUL53"/>
      <c r="OUM53" s="124"/>
      <c r="OUN53"/>
      <c r="OUO53" s="124"/>
      <c r="OUP53"/>
      <c r="OUQ53" s="124"/>
      <c r="OUR53"/>
      <c r="OUS53" s="124"/>
      <c r="OUT53"/>
      <c r="OUU53" s="124"/>
      <c r="OUV53"/>
      <c r="OUW53" s="124"/>
      <c r="OUX53"/>
      <c r="OUY53" s="124"/>
      <c r="OUZ53"/>
      <c r="OVA53" s="124"/>
      <c r="OVB53"/>
      <c r="OVC53" s="124"/>
      <c r="OVD53"/>
      <c r="OVE53" s="124"/>
      <c r="OVF53"/>
      <c r="OVG53" s="124"/>
      <c r="OVH53"/>
      <c r="OVI53" s="124"/>
      <c r="OVJ53"/>
      <c r="OVK53" s="124"/>
      <c r="OVL53"/>
      <c r="OVM53" s="124"/>
      <c r="OVN53"/>
      <c r="OVO53" s="124"/>
      <c r="OVP53"/>
      <c r="OVQ53" s="124"/>
      <c r="OVR53"/>
      <c r="OVS53" s="124"/>
      <c r="OVT53"/>
      <c r="OVU53" s="124"/>
      <c r="OVV53"/>
      <c r="OVW53" s="124"/>
      <c r="OVX53"/>
      <c r="OVY53" s="124"/>
      <c r="OVZ53"/>
      <c r="OWA53" s="124"/>
      <c r="OWB53"/>
      <c r="OWC53" s="124"/>
      <c r="OWD53"/>
      <c r="OWE53" s="124"/>
      <c r="OWF53"/>
      <c r="OWG53" s="124"/>
      <c r="OWH53"/>
      <c r="OWI53" s="124"/>
      <c r="OWJ53"/>
      <c r="OWK53" s="124"/>
      <c r="OWL53"/>
      <c r="OWM53" s="124"/>
      <c r="OWN53"/>
      <c r="OWO53" s="124"/>
      <c r="OWP53"/>
      <c r="OWQ53" s="124"/>
      <c r="OWR53"/>
      <c r="OWS53" s="124"/>
      <c r="OWT53"/>
      <c r="OWU53" s="124"/>
      <c r="OWV53"/>
      <c r="OWW53" s="124"/>
      <c r="OWX53"/>
      <c r="OWY53" s="124"/>
      <c r="OWZ53"/>
      <c r="OXA53" s="124"/>
      <c r="OXB53"/>
      <c r="OXC53" s="124"/>
      <c r="OXD53"/>
      <c r="OXE53" s="124"/>
      <c r="OXF53"/>
      <c r="OXG53" s="124"/>
      <c r="OXH53"/>
      <c r="OXI53" s="124"/>
      <c r="OXJ53"/>
      <c r="OXK53" s="124"/>
      <c r="OXL53"/>
      <c r="OXM53" s="124"/>
      <c r="OXN53"/>
      <c r="OXO53" s="124"/>
      <c r="OXP53"/>
      <c r="OXQ53" s="124"/>
      <c r="OXR53"/>
      <c r="OXS53" s="124"/>
      <c r="OXT53"/>
      <c r="OXU53" s="124"/>
      <c r="OXV53"/>
      <c r="OXW53" s="124"/>
      <c r="OXX53"/>
      <c r="OXY53" s="124"/>
      <c r="OXZ53"/>
      <c r="OYA53" s="124"/>
      <c r="OYB53"/>
      <c r="OYC53" s="124"/>
      <c r="OYD53"/>
      <c r="OYE53" s="124"/>
      <c r="OYF53"/>
      <c r="OYG53" s="124"/>
      <c r="OYH53"/>
      <c r="OYI53" s="124"/>
      <c r="OYJ53"/>
      <c r="OYK53" s="124"/>
      <c r="OYL53"/>
      <c r="OYM53" s="124"/>
      <c r="OYN53"/>
      <c r="OYO53" s="124"/>
      <c r="OYP53"/>
      <c r="OYQ53" s="124"/>
      <c r="OYR53"/>
      <c r="OYS53" s="124"/>
      <c r="OYT53"/>
      <c r="OYU53" s="124"/>
      <c r="OYV53"/>
      <c r="OYW53" s="124"/>
      <c r="OYX53"/>
      <c r="OYY53" s="124"/>
      <c r="OYZ53"/>
      <c r="OZA53" s="124"/>
      <c r="OZB53"/>
      <c r="OZC53" s="124"/>
      <c r="OZD53"/>
      <c r="OZE53" s="124"/>
      <c r="OZF53"/>
      <c r="OZG53" s="124"/>
      <c r="OZH53"/>
      <c r="OZI53" s="124"/>
      <c r="OZJ53"/>
      <c r="OZK53" s="124"/>
      <c r="OZL53"/>
      <c r="OZM53" s="124"/>
      <c r="OZN53"/>
      <c r="OZO53" s="124"/>
      <c r="OZP53"/>
      <c r="OZQ53" s="124"/>
      <c r="OZR53"/>
      <c r="OZS53" s="124"/>
      <c r="OZT53"/>
      <c r="OZU53" s="124"/>
      <c r="OZV53"/>
      <c r="OZW53" s="124"/>
      <c r="OZX53"/>
      <c r="OZY53" s="124"/>
      <c r="OZZ53"/>
      <c r="PAA53" s="124"/>
      <c r="PAB53"/>
      <c r="PAC53" s="124"/>
      <c r="PAD53"/>
      <c r="PAE53" s="124"/>
      <c r="PAF53"/>
      <c r="PAG53" s="124"/>
      <c r="PAH53"/>
      <c r="PAI53" s="124"/>
      <c r="PAJ53"/>
      <c r="PAK53" s="124"/>
      <c r="PAL53"/>
      <c r="PAM53" s="124"/>
      <c r="PAN53"/>
      <c r="PAO53" s="124"/>
      <c r="PAP53"/>
      <c r="PAQ53" s="124"/>
      <c r="PAR53"/>
      <c r="PAS53" s="124"/>
      <c r="PAT53"/>
      <c r="PAU53" s="124"/>
      <c r="PAV53"/>
      <c r="PAW53" s="124"/>
      <c r="PAX53"/>
      <c r="PAY53" s="124"/>
      <c r="PAZ53"/>
      <c r="PBA53" s="124"/>
      <c r="PBB53"/>
      <c r="PBC53" s="124"/>
      <c r="PBD53"/>
      <c r="PBE53" s="124"/>
      <c r="PBF53"/>
      <c r="PBG53" s="124"/>
      <c r="PBH53"/>
      <c r="PBI53" s="124"/>
      <c r="PBJ53"/>
      <c r="PBK53" s="124"/>
      <c r="PBL53"/>
      <c r="PBM53" s="124"/>
      <c r="PBN53"/>
      <c r="PBO53" s="124"/>
      <c r="PBP53"/>
      <c r="PBQ53" s="124"/>
      <c r="PBR53"/>
      <c r="PBS53" s="124"/>
      <c r="PBT53"/>
      <c r="PBU53" s="124"/>
      <c r="PBV53"/>
      <c r="PBW53" s="124"/>
      <c r="PBX53"/>
      <c r="PBY53" s="124"/>
      <c r="PBZ53"/>
      <c r="PCA53" s="124"/>
      <c r="PCB53"/>
      <c r="PCC53" s="124"/>
      <c r="PCD53"/>
      <c r="PCE53" s="124"/>
      <c r="PCF53"/>
      <c r="PCG53" s="124"/>
      <c r="PCH53"/>
      <c r="PCI53" s="124"/>
      <c r="PCJ53"/>
      <c r="PCK53" s="124"/>
      <c r="PCL53"/>
      <c r="PCM53" s="124"/>
      <c r="PCN53"/>
      <c r="PCO53" s="124"/>
      <c r="PCP53"/>
      <c r="PCQ53" s="124"/>
      <c r="PCR53"/>
      <c r="PCS53" s="124"/>
      <c r="PCT53"/>
      <c r="PCU53" s="124"/>
      <c r="PCV53"/>
      <c r="PCW53" s="124"/>
      <c r="PCX53"/>
      <c r="PCY53" s="124"/>
      <c r="PCZ53"/>
      <c r="PDA53" s="124"/>
      <c r="PDB53"/>
      <c r="PDC53" s="124"/>
      <c r="PDD53"/>
      <c r="PDE53" s="124"/>
      <c r="PDF53"/>
      <c r="PDG53" s="124"/>
      <c r="PDH53"/>
      <c r="PDI53" s="124"/>
      <c r="PDJ53"/>
      <c r="PDK53" s="124"/>
      <c r="PDL53"/>
      <c r="PDM53" s="124"/>
      <c r="PDN53"/>
      <c r="PDO53" s="124"/>
      <c r="PDP53"/>
      <c r="PDQ53" s="124"/>
      <c r="PDR53"/>
      <c r="PDS53" s="124"/>
      <c r="PDT53"/>
      <c r="PDU53" s="124"/>
      <c r="PDV53"/>
      <c r="PDW53" s="124"/>
      <c r="PDX53"/>
      <c r="PDY53" s="124"/>
      <c r="PDZ53"/>
      <c r="PEA53" s="124"/>
      <c r="PEB53"/>
      <c r="PEC53" s="124"/>
      <c r="PED53"/>
      <c r="PEE53" s="124"/>
      <c r="PEF53"/>
      <c r="PEG53" s="124"/>
      <c r="PEH53"/>
      <c r="PEI53" s="124"/>
      <c r="PEJ53"/>
      <c r="PEK53" s="124"/>
      <c r="PEL53"/>
      <c r="PEM53" s="124"/>
      <c r="PEN53"/>
      <c r="PEO53" s="124"/>
      <c r="PEP53"/>
      <c r="PEQ53" s="124"/>
      <c r="PER53"/>
      <c r="PES53" s="124"/>
      <c r="PET53"/>
      <c r="PEU53" s="124"/>
      <c r="PEV53"/>
      <c r="PEW53" s="124"/>
      <c r="PEX53"/>
      <c r="PEY53" s="124"/>
      <c r="PEZ53"/>
      <c r="PFA53" s="124"/>
      <c r="PFB53"/>
      <c r="PFC53" s="124"/>
      <c r="PFD53"/>
      <c r="PFE53" s="124"/>
      <c r="PFF53"/>
      <c r="PFG53" s="124"/>
      <c r="PFH53"/>
      <c r="PFI53" s="124"/>
      <c r="PFJ53"/>
      <c r="PFK53" s="124"/>
      <c r="PFL53"/>
      <c r="PFM53" s="124"/>
      <c r="PFN53"/>
      <c r="PFO53" s="124"/>
      <c r="PFP53"/>
      <c r="PFQ53" s="124"/>
      <c r="PFR53"/>
      <c r="PFS53" s="124"/>
      <c r="PFT53"/>
      <c r="PFU53" s="124"/>
      <c r="PFV53"/>
      <c r="PFW53" s="124"/>
      <c r="PFX53"/>
      <c r="PFY53" s="124"/>
      <c r="PFZ53"/>
      <c r="PGA53" s="124"/>
      <c r="PGB53"/>
      <c r="PGC53" s="124"/>
      <c r="PGD53"/>
      <c r="PGE53" s="124"/>
      <c r="PGF53"/>
      <c r="PGG53" s="124"/>
      <c r="PGH53"/>
      <c r="PGI53" s="124"/>
      <c r="PGJ53"/>
      <c r="PGK53" s="124"/>
      <c r="PGL53"/>
      <c r="PGM53" s="124"/>
      <c r="PGN53"/>
      <c r="PGO53" s="124"/>
      <c r="PGP53"/>
      <c r="PGQ53" s="124"/>
      <c r="PGR53"/>
      <c r="PGS53" s="124"/>
      <c r="PGT53"/>
      <c r="PGU53" s="124"/>
      <c r="PGV53"/>
      <c r="PGW53" s="124"/>
      <c r="PGX53"/>
      <c r="PGY53" s="124"/>
      <c r="PGZ53"/>
      <c r="PHA53" s="124"/>
      <c r="PHB53"/>
      <c r="PHC53" s="124"/>
      <c r="PHD53"/>
      <c r="PHE53" s="124"/>
      <c r="PHF53"/>
      <c r="PHG53" s="124"/>
      <c r="PHH53"/>
      <c r="PHI53" s="124"/>
      <c r="PHJ53"/>
      <c r="PHK53" s="124"/>
      <c r="PHL53"/>
      <c r="PHM53" s="124"/>
      <c r="PHN53"/>
      <c r="PHO53" s="124"/>
      <c r="PHP53"/>
      <c r="PHQ53" s="124"/>
      <c r="PHR53"/>
      <c r="PHS53" s="124"/>
      <c r="PHT53"/>
      <c r="PHU53" s="124"/>
      <c r="PHV53"/>
      <c r="PHW53" s="124"/>
      <c r="PHX53"/>
      <c r="PHY53" s="124"/>
      <c r="PHZ53"/>
      <c r="PIA53" s="124"/>
      <c r="PIB53"/>
      <c r="PIC53" s="124"/>
      <c r="PID53"/>
      <c r="PIE53" s="124"/>
      <c r="PIF53"/>
      <c r="PIG53" s="124"/>
      <c r="PIH53"/>
      <c r="PII53" s="124"/>
      <c r="PIJ53"/>
      <c r="PIK53" s="124"/>
      <c r="PIL53"/>
      <c r="PIM53" s="124"/>
      <c r="PIN53"/>
      <c r="PIO53" s="124"/>
      <c r="PIP53"/>
      <c r="PIQ53" s="124"/>
      <c r="PIR53"/>
      <c r="PIS53" s="124"/>
      <c r="PIT53"/>
      <c r="PIU53" s="124"/>
      <c r="PIV53"/>
      <c r="PIW53" s="124"/>
      <c r="PIX53"/>
      <c r="PIY53" s="124"/>
      <c r="PIZ53"/>
      <c r="PJA53" s="124"/>
      <c r="PJB53"/>
      <c r="PJC53" s="124"/>
      <c r="PJD53"/>
      <c r="PJE53" s="124"/>
      <c r="PJF53"/>
      <c r="PJG53" s="124"/>
      <c r="PJH53"/>
      <c r="PJI53" s="124"/>
      <c r="PJJ53"/>
      <c r="PJK53" s="124"/>
      <c r="PJL53"/>
      <c r="PJM53" s="124"/>
      <c r="PJN53"/>
      <c r="PJO53" s="124"/>
      <c r="PJP53"/>
      <c r="PJQ53" s="124"/>
      <c r="PJR53"/>
      <c r="PJS53" s="124"/>
      <c r="PJT53"/>
      <c r="PJU53" s="124"/>
      <c r="PJV53"/>
      <c r="PJW53" s="124"/>
      <c r="PJX53"/>
      <c r="PJY53" s="124"/>
      <c r="PJZ53"/>
      <c r="PKA53" s="124"/>
      <c r="PKB53"/>
      <c r="PKC53" s="124"/>
      <c r="PKD53"/>
      <c r="PKE53" s="124"/>
      <c r="PKF53"/>
      <c r="PKG53" s="124"/>
      <c r="PKH53"/>
      <c r="PKI53" s="124"/>
      <c r="PKJ53"/>
      <c r="PKK53" s="124"/>
      <c r="PKL53"/>
      <c r="PKM53" s="124"/>
      <c r="PKN53"/>
      <c r="PKO53" s="124"/>
      <c r="PKP53"/>
      <c r="PKQ53" s="124"/>
      <c r="PKR53"/>
      <c r="PKS53" s="124"/>
      <c r="PKT53"/>
      <c r="PKU53" s="124"/>
      <c r="PKV53"/>
      <c r="PKW53" s="124"/>
      <c r="PKX53"/>
      <c r="PKY53" s="124"/>
      <c r="PKZ53"/>
      <c r="PLA53" s="124"/>
      <c r="PLB53"/>
      <c r="PLC53" s="124"/>
      <c r="PLD53"/>
      <c r="PLE53" s="124"/>
      <c r="PLF53"/>
      <c r="PLG53" s="124"/>
      <c r="PLH53"/>
      <c r="PLI53" s="124"/>
      <c r="PLJ53"/>
      <c r="PLK53" s="124"/>
      <c r="PLL53"/>
      <c r="PLM53" s="124"/>
      <c r="PLN53"/>
      <c r="PLO53" s="124"/>
      <c r="PLP53"/>
      <c r="PLQ53" s="124"/>
      <c r="PLR53"/>
      <c r="PLS53" s="124"/>
      <c r="PLT53"/>
      <c r="PLU53" s="124"/>
      <c r="PLV53"/>
      <c r="PLW53" s="124"/>
      <c r="PLX53"/>
      <c r="PLY53" s="124"/>
      <c r="PLZ53"/>
      <c r="PMA53" s="124"/>
      <c r="PMB53"/>
      <c r="PMC53" s="124"/>
      <c r="PMD53"/>
      <c r="PME53" s="124"/>
      <c r="PMF53"/>
      <c r="PMG53" s="124"/>
      <c r="PMH53"/>
      <c r="PMI53" s="124"/>
      <c r="PMJ53"/>
      <c r="PMK53" s="124"/>
      <c r="PML53"/>
      <c r="PMM53" s="124"/>
      <c r="PMN53"/>
      <c r="PMO53" s="124"/>
      <c r="PMP53"/>
      <c r="PMQ53" s="124"/>
      <c r="PMR53"/>
      <c r="PMS53" s="124"/>
      <c r="PMT53"/>
      <c r="PMU53" s="124"/>
      <c r="PMV53"/>
      <c r="PMW53" s="124"/>
      <c r="PMX53"/>
      <c r="PMY53" s="124"/>
      <c r="PMZ53"/>
      <c r="PNA53" s="124"/>
      <c r="PNB53"/>
      <c r="PNC53" s="124"/>
      <c r="PND53"/>
      <c r="PNE53" s="124"/>
      <c r="PNF53"/>
      <c r="PNG53" s="124"/>
      <c r="PNH53"/>
      <c r="PNI53" s="124"/>
      <c r="PNJ53"/>
      <c r="PNK53" s="124"/>
      <c r="PNL53"/>
      <c r="PNM53" s="124"/>
      <c r="PNN53"/>
      <c r="PNO53" s="124"/>
      <c r="PNP53"/>
      <c r="PNQ53" s="124"/>
      <c r="PNR53"/>
      <c r="PNS53" s="124"/>
      <c r="PNT53"/>
      <c r="PNU53" s="124"/>
      <c r="PNV53"/>
      <c r="PNW53" s="124"/>
      <c r="PNX53"/>
      <c r="PNY53" s="124"/>
      <c r="PNZ53"/>
      <c r="POA53" s="124"/>
      <c r="POB53"/>
      <c r="POC53" s="124"/>
      <c r="POD53"/>
      <c r="POE53" s="124"/>
      <c r="POF53"/>
      <c r="POG53" s="124"/>
      <c r="POH53"/>
      <c r="POI53" s="124"/>
      <c r="POJ53"/>
      <c r="POK53" s="124"/>
      <c r="POL53"/>
      <c r="POM53" s="124"/>
      <c r="PON53"/>
      <c r="POO53" s="124"/>
      <c r="POP53"/>
      <c r="POQ53" s="124"/>
      <c r="POR53"/>
      <c r="POS53" s="124"/>
      <c r="POT53"/>
      <c r="POU53" s="124"/>
      <c r="POV53"/>
      <c r="POW53" s="124"/>
      <c r="POX53"/>
      <c r="POY53" s="124"/>
      <c r="POZ53"/>
      <c r="PPA53" s="124"/>
      <c r="PPB53"/>
      <c r="PPC53" s="124"/>
      <c r="PPD53"/>
      <c r="PPE53" s="124"/>
      <c r="PPF53"/>
      <c r="PPG53" s="124"/>
      <c r="PPH53"/>
      <c r="PPI53" s="124"/>
      <c r="PPJ53"/>
      <c r="PPK53" s="124"/>
      <c r="PPL53"/>
      <c r="PPM53" s="124"/>
      <c r="PPN53"/>
      <c r="PPO53" s="124"/>
      <c r="PPP53"/>
      <c r="PPQ53" s="124"/>
      <c r="PPR53"/>
      <c r="PPS53" s="124"/>
      <c r="PPT53"/>
      <c r="PPU53" s="124"/>
      <c r="PPV53"/>
      <c r="PPW53" s="124"/>
      <c r="PPX53"/>
      <c r="PPY53" s="124"/>
      <c r="PPZ53"/>
      <c r="PQA53" s="124"/>
      <c r="PQB53"/>
      <c r="PQC53" s="124"/>
      <c r="PQD53"/>
      <c r="PQE53" s="124"/>
      <c r="PQF53"/>
      <c r="PQG53" s="124"/>
      <c r="PQH53"/>
      <c r="PQI53" s="124"/>
      <c r="PQJ53"/>
      <c r="PQK53" s="124"/>
      <c r="PQL53"/>
      <c r="PQM53" s="124"/>
      <c r="PQN53"/>
      <c r="PQO53" s="124"/>
      <c r="PQP53"/>
      <c r="PQQ53" s="124"/>
      <c r="PQR53"/>
      <c r="PQS53" s="124"/>
      <c r="PQT53"/>
      <c r="PQU53" s="124"/>
      <c r="PQV53"/>
      <c r="PQW53" s="124"/>
      <c r="PQX53"/>
      <c r="PQY53" s="124"/>
      <c r="PQZ53"/>
      <c r="PRA53" s="124"/>
      <c r="PRB53"/>
      <c r="PRC53" s="124"/>
      <c r="PRD53"/>
      <c r="PRE53" s="124"/>
      <c r="PRF53"/>
      <c r="PRG53" s="124"/>
      <c r="PRH53"/>
      <c r="PRI53" s="124"/>
      <c r="PRJ53"/>
      <c r="PRK53" s="124"/>
      <c r="PRL53"/>
      <c r="PRM53" s="124"/>
      <c r="PRN53"/>
      <c r="PRO53" s="124"/>
      <c r="PRP53"/>
      <c r="PRQ53" s="124"/>
      <c r="PRR53"/>
      <c r="PRS53" s="124"/>
      <c r="PRT53"/>
      <c r="PRU53" s="124"/>
      <c r="PRV53"/>
      <c r="PRW53" s="124"/>
      <c r="PRX53"/>
      <c r="PRY53" s="124"/>
      <c r="PRZ53"/>
      <c r="PSA53" s="124"/>
      <c r="PSB53"/>
      <c r="PSC53" s="124"/>
      <c r="PSD53"/>
      <c r="PSE53" s="124"/>
      <c r="PSF53"/>
      <c r="PSG53" s="124"/>
      <c r="PSH53"/>
      <c r="PSI53" s="124"/>
      <c r="PSJ53"/>
      <c r="PSK53" s="124"/>
      <c r="PSL53"/>
      <c r="PSM53" s="124"/>
      <c r="PSN53"/>
      <c r="PSO53" s="124"/>
      <c r="PSP53"/>
      <c r="PSQ53" s="124"/>
      <c r="PSR53"/>
      <c r="PSS53" s="124"/>
      <c r="PST53"/>
      <c r="PSU53" s="124"/>
      <c r="PSV53"/>
      <c r="PSW53" s="124"/>
      <c r="PSX53"/>
      <c r="PSY53" s="124"/>
      <c r="PSZ53"/>
      <c r="PTA53" s="124"/>
      <c r="PTB53"/>
      <c r="PTC53" s="124"/>
      <c r="PTD53"/>
      <c r="PTE53" s="124"/>
      <c r="PTF53"/>
      <c r="PTG53" s="124"/>
      <c r="PTH53"/>
      <c r="PTI53" s="124"/>
      <c r="PTJ53"/>
      <c r="PTK53" s="124"/>
      <c r="PTL53"/>
      <c r="PTM53" s="124"/>
      <c r="PTN53"/>
      <c r="PTO53" s="124"/>
      <c r="PTP53"/>
      <c r="PTQ53" s="124"/>
      <c r="PTR53"/>
      <c r="PTS53" s="124"/>
      <c r="PTT53"/>
      <c r="PTU53" s="124"/>
      <c r="PTV53"/>
      <c r="PTW53" s="124"/>
      <c r="PTX53"/>
      <c r="PTY53" s="124"/>
      <c r="PTZ53"/>
      <c r="PUA53" s="124"/>
      <c r="PUB53"/>
      <c r="PUC53" s="124"/>
      <c r="PUD53"/>
      <c r="PUE53" s="124"/>
      <c r="PUF53"/>
      <c r="PUG53" s="124"/>
      <c r="PUH53"/>
      <c r="PUI53" s="124"/>
      <c r="PUJ53"/>
      <c r="PUK53" s="124"/>
      <c r="PUL53"/>
      <c r="PUM53" s="124"/>
      <c r="PUN53"/>
      <c r="PUO53" s="124"/>
      <c r="PUP53"/>
      <c r="PUQ53" s="124"/>
      <c r="PUR53"/>
      <c r="PUS53" s="124"/>
      <c r="PUT53"/>
      <c r="PUU53" s="124"/>
      <c r="PUV53"/>
      <c r="PUW53" s="124"/>
      <c r="PUX53"/>
      <c r="PUY53" s="124"/>
      <c r="PUZ53"/>
      <c r="PVA53" s="124"/>
      <c r="PVB53"/>
      <c r="PVC53" s="124"/>
      <c r="PVD53"/>
      <c r="PVE53" s="124"/>
      <c r="PVF53"/>
      <c r="PVG53" s="124"/>
      <c r="PVH53"/>
      <c r="PVI53" s="124"/>
      <c r="PVJ53"/>
      <c r="PVK53" s="124"/>
      <c r="PVL53"/>
      <c r="PVM53" s="124"/>
      <c r="PVN53"/>
      <c r="PVO53" s="124"/>
      <c r="PVP53"/>
      <c r="PVQ53" s="124"/>
      <c r="PVR53"/>
      <c r="PVS53" s="124"/>
      <c r="PVT53"/>
      <c r="PVU53" s="124"/>
      <c r="PVV53"/>
      <c r="PVW53" s="124"/>
      <c r="PVX53"/>
      <c r="PVY53" s="124"/>
      <c r="PVZ53"/>
      <c r="PWA53" s="124"/>
      <c r="PWB53"/>
      <c r="PWC53" s="124"/>
      <c r="PWD53"/>
      <c r="PWE53" s="124"/>
      <c r="PWF53"/>
      <c r="PWG53" s="124"/>
      <c r="PWH53"/>
      <c r="PWI53" s="124"/>
      <c r="PWJ53"/>
      <c r="PWK53" s="124"/>
      <c r="PWL53"/>
      <c r="PWM53" s="124"/>
      <c r="PWN53"/>
      <c r="PWO53" s="124"/>
      <c r="PWP53"/>
      <c r="PWQ53" s="124"/>
      <c r="PWR53"/>
      <c r="PWS53" s="124"/>
      <c r="PWT53"/>
      <c r="PWU53" s="124"/>
      <c r="PWV53"/>
      <c r="PWW53" s="124"/>
      <c r="PWX53"/>
      <c r="PWY53" s="124"/>
      <c r="PWZ53"/>
      <c r="PXA53" s="124"/>
      <c r="PXB53"/>
      <c r="PXC53" s="124"/>
      <c r="PXD53"/>
      <c r="PXE53" s="124"/>
      <c r="PXF53"/>
      <c r="PXG53" s="124"/>
      <c r="PXH53"/>
      <c r="PXI53" s="124"/>
      <c r="PXJ53"/>
      <c r="PXK53" s="124"/>
      <c r="PXL53"/>
      <c r="PXM53" s="124"/>
      <c r="PXN53"/>
      <c r="PXO53" s="124"/>
      <c r="PXP53"/>
      <c r="PXQ53" s="124"/>
      <c r="PXR53"/>
      <c r="PXS53" s="124"/>
      <c r="PXT53"/>
      <c r="PXU53" s="124"/>
      <c r="PXV53"/>
      <c r="PXW53" s="124"/>
      <c r="PXX53"/>
      <c r="PXY53" s="124"/>
      <c r="PXZ53"/>
      <c r="PYA53" s="124"/>
      <c r="PYB53"/>
      <c r="PYC53" s="124"/>
      <c r="PYD53"/>
      <c r="PYE53" s="124"/>
      <c r="PYF53"/>
      <c r="PYG53" s="124"/>
      <c r="PYH53"/>
      <c r="PYI53" s="124"/>
      <c r="PYJ53"/>
      <c r="PYK53" s="124"/>
      <c r="PYL53"/>
      <c r="PYM53" s="124"/>
      <c r="PYN53"/>
      <c r="PYO53" s="124"/>
      <c r="PYP53"/>
      <c r="PYQ53" s="124"/>
      <c r="PYR53"/>
      <c r="PYS53" s="124"/>
      <c r="PYT53"/>
      <c r="PYU53" s="124"/>
      <c r="PYV53"/>
      <c r="PYW53" s="124"/>
      <c r="PYX53"/>
      <c r="PYY53" s="124"/>
      <c r="PYZ53"/>
      <c r="PZA53" s="124"/>
      <c r="PZB53"/>
      <c r="PZC53" s="124"/>
      <c r="PZD53"/>
      <c r="PZE53" s="124"/>
      <c r="PZF53"/>
      <c r="PZG53" s="124"/>
      <c r="PZH53"/>
      <c r="PZI53" s="124"/>
      <c r="PZJ53"/>
      <c r="PZK53" s="124"/>
      <c r="PZL53"/>
      <c r="PZM53" s="124"/>
      <c r="PZN53"/>
      <c r="PZO53" s="124"/>
      <c r="PZP53"/>
      <c r="PZQ53" s="124"/>
      <c r="PZR53"/>
      <c r="PZS53" s="124"/>
      <c r="PZT53"/>
      <c r="PZU53" s="124"/>
      <c r="PZV53"/>
      <c r="PZW53" s="124"/>
      <c r="PZX53"/>
      <c r="PZY53" s="124"/>
      <c r="PZZ53"/>
      <c r="QAA53" s="124"/>
      <c r="QAB53"/>
      <c r="QAC53" s="124"/>
      <c r="QAD53"/>
      <c r="QAE53" s="124"/>
      <c r="QAF53"/>
      <c r="QAG53" s="124"/>
      <c r="QAH53"/>
      <c r="QAI53" s="124"/>
      <c r="QAJ53"/>
      <c r="QAK53" s="124"/>
      <c r="QAL53"/>
      <c r="QAM53" s="124"/>
      <c r="QAN53"/>
      <c r="QAO53" s="124"/>
      <c r="QAP53"/>
      <c r="QAQ53" s="124"/>
      <c r="QAR53"/>
      <c r="QAS53" s="124"/>
      <c r="QAT53"/>
      <c r="QAU53" s="124"/>
      <c r="QAV53"/>
      <c r="QAW53" s="124"/>
      <c r="QAX53"/>
      <c r="QAY53" s="124"/>
      <c r="QAZ53"/>
      <c r="QBA53" s="124"/>
      <c r="QBB53"/>
      <c r="QBC53" s="124"/>
      <c r="QBD53"/>
      <c r="QBE53" s="124"/>
      <c r="QBF53"/>
      <c r="QBG53" s="124"/>
      <c r="QBH53"/>
      <c r="QBI53" s="124"/>
      <c r="QBJ53"/>
      <c r="QBK53" s="124"/>
      <c r="QBL53"/>
      <c r="QBM53" s="124"/>
      <c r="QBN53"/>
      <c r="QBO53" s="124"/>
      <c r="QBP53"/>
      <c r="QBQ53" s="124"/>
      <c r="QBR53"/>
      <c r="QBS53" s="124"/>
      <c r="QBT53"/>
      <c r="QBU53" s="124"/>
      <c r="QBV53"/>
      <c r="QBW53" s="124"/>
      <c r="QBX53"/>
      <c r="QBY53" s="124"/>
      <c r="QBZ53"/>
      <c r="QCA53" s="124"/>
      <c r="QCB53"/>
      <c r="QCC53" s="124"/>
      <c r="QCD53"/>
      <c r="QCE53" s="124"/>
      <c r="QCF53"/>
      <c r="QCG53" s="124"/>
      <c r="QCH53"/>
      <c r="QCI53" s="124"/>
      <c r="QCJ53"/>
      <c r="QCK53" s="124"/>
      <c r="QCL53"/>
      <c r="QCM53" s="124"/>
      <c r="QCN53"/>
      <c r="QCO53" s="124"/>
      <c r="QCP53"/>
      <c r="QCQ53" s="124"/>
      <c r="QCR53"/>
      <c r="QCS53" s="124"/>
      <c r="QCT53"/>
      <c r="QCU53" s="124"/>
      <c r="QCV53"/>
      <c r="QCW53" s="124"/>
      <c r="QCX53"/>
      <c r="QCY53" s="124"/>
      <c r="QCZ53"/>
      <c r="QDA53" s="124"/>
      <c r="QDB53"/>
      <c r="QDC53" s="124"/>
      <c r="QDD53"/>
      <c r="QDE53" s="124"/>
      <c r="QDF53"/>
      <c r="QDG53" s="124"/>
      <c r="QDH53"/>
      <c r="QDI53" s="124"/>
      <c r="QDJ53"/>
      <c r="QDK53" s="124"/>
      <c r="QDL53"/>
      <c r="QDM53" s="124"/>
      <c r="QDN53"/>
      <c r="QDO53" s="124"/>
      <c r="QDP53"/>
      <c r="QDQ53" s="124"/>
      <c r="QDR53"/>
      <c r="QDS53" s="124"/>
      <c r="QDT53"/>
      <c r="QDU53" s="124"/>
      <c r="QDV53"/>
      <c r="QDW53" s="124"/>
      <c r="QDX53"/>
      <c r="QDY53" s="124"/>
      <c r="QDZ53"/>
      <c r="QEA53" s="124"/>
      <c r="QEB53"/>
      <c r="QEC53" s="124"/>
      <c r="QED53"/>
      <c r="QEE53" s="124"/>
      <c r="QEF53"/>
      <c r="QEG53" s="124"/>
      <c r="QEH53"/>
      <c r="QEI53" s="124"/>
      <c r="QEJ53"/>
      <c r="QEK53" s="124"/>
      <c r="QEL53"/>
      <c r="QEM53" s="124"/>
      <c r="QEN53"/>
      <c r="QEO53" s="124"/>
      <c r="QEP53"/>
      <c r="QEQ53" s="124"/>
      <c r="QER53"/>
      <c r="QES53" s="124"/>
      <c r="QET53"/>
      <c r="QEU53" s="124"/>
      <c r="QEV53"/>
      <c r="QEW53" s="124"/>
      <c r="QEX53"/>
      <c r="QEY53" s="124"/>
      <c r="QEZ53"/>
      <c r="QFA53" s="124"/>
      <c r="QFB53"/>
      <c r="QFC53" s="124"/>
      <c r="QFD53"/>
      <c r="QFE53" s="124"/>
      <c r="QFF53"/>
      <c r="QFG53" s="124"/>
      <c r="QFH53"/>
      <c r="QFI53" s="124"/>
      <c r="QFJ53"/>
      <c r="QFK53" s="124"/>
      <c r="QFL53"/>
      <c r="QFM53" s="124"/>
      <c r="QFN53"/>
      <c r="QFO53" s="124"/>
      <c r="QFP53"/>
      <c r="QFQ53" s="124"/>
      <c r="QFR53"/>
      <c r="QFS53" s="124"/>
      <c r="QFT53"/>
      <c r="QFU53" s="124"/>
      <c r="QFV53"/>
      <c r="QFW53" s="124"/>
      <c r="QFX53"/>
      <c r="QFY53" s="124"/>
      <c r="QFZ53"/>
      <c r="QGA53" s="124"/>
      <c r="QGB53"/>
      <c r="QGC53" s="124"/>
      <c r="QGD53"/>
      <c r="QGE53" s="124"/>
      <c r="QGF53"/>
      <c r="QGG53" s="124"/>
      <c r="QGH53"/>
      <c r="QGI53" s="124"/>
      <c r="QGJ53"/>
      <c r="QGK53" s="124"/>
      <c r="QGL53"/>
      <c r="QGM53" s="124"/>
      <c r="QGN53"/>
      <c r="QGO53" s="124"/>
      <c r="QGP53"/>
      <c r="QGQ53" s="124"/>
      <c r="QGR53"/>
      <c r="QGS53" s="124"/>
      <c r="QGT53"/>
      <c r="QGU53" s="124"/>
      <c r="QGV53"/>
      <c r="QGW53" s="124"/>
      <c r="QGX53"/>
      <c r="QGY53" s="124"/>
      <c r="QGZ53"/>
      <c r="QHA53" s="124"/>
      <c r="QHB53"/>
      <c r="QHC53" s="124"/>
      <c r="QHD53"/>
      <c r="QHE53" s="124"/>
      <c r="QHF53"/>
      <c r="QHG53" s="124"/>
      <c r="QHH53"/>
      <c r="QHI53" s="124"/>
      <c r="QHJ53"/>
      <c r="QHK53" s="124"/>
      <c r="QHL53"/>
      <c r="QHM53" s="124"/>
      <c r="QHN53"/>
      <c r="QHO53" s="124"/>
      <c r="QHP53"/>
      <c r="QHQ53" s="124"/>
      <c r="QHR53"/>
      <c r="QHS53" s="124"/>
      <c r="QHT53"/>
      <c r="QHU53" s="124"/>
      <c r="QHV53"/>
      <c r="QHW53" s="124"/>
      <c r="QHX53"/>
      <c r="QHY53" s="124"/>
      <c r="QHZ53"/>
      <c r="QIA53" s="124"/>
      <c r="QIB53"/>
      <c r="QIC53" s="124"/>
      <c r="QID53"/>
      <c r="QIE53" s="124"/>
      <c r="QIF53"/>
      <c r="QIG53" s="124"/>
      <c r="QIH53"/>
      <c r="QII53" s="124"/>
      <c r="QIJ53"/>
      <c r="QIK53" s="124"/>
      <c r="QIL53"/>
      <c r="QIM53" s="124"/>
      <c r="QIN53"/>
      <c r="QIO53" s="124"/>
      <c r="QIP53"/>
      <c r="QIQ53" s="124"/>
      <c r="QIR53"/>
      <c r="QIS53" s="124"/>
      <c r="QIT53"/>
      <c r="QIU53" s="124"/>
      <c r="QIV53"/>
      <c r="QIW53" s="124"/>
      <c r="QIX53"/>
      <c r="QIY53" s="124"/>
      <c r="QIZ53"/>
      <c r="QJA53" s="124"/>
      <c r="QJB53"/>
      <c r="QJC53" s="124"/>
      <c r="QJD53"/>
      <c r="QJE53" s="124"/>
      <c r="QJF53"/>
      <c r="QJG53" s="124"/>
      <c r="QJH53"/>
      <c r="QJI53" s="124"/>
      <c r="QJJ53"/>
      <c r="QJK53" s="124"/>
      <c r="QJL53"/>
      <c r="QJM53" s="124"/>
      <c r="QJN53"/>
      <c r="QJO53" s="124"/>
      <c r="QJP53"/>
      <c r="QJQ53" s="124"/>
      <c r="QJR53"/>
      <c r="QJS53" s="124"/>
      <c r="QJT53"/>
      <c r="QJU53" s="124"/>
      <c r="QJV53"/>
      <c r="QJW53" s="124"/>
      <c r="QJX53"/>
      <c r="QJY53" s="124"/>
      <c r="QJZ53"/>
      <c r="QKA53" s="124"/>
      <c r="QKB53"/>
      <c r="QKC53" s="124"/>
      <c r="QKD53"/>
      <c r="QKE53" s="124"/>
      <c r="QKF53"/>
      <c r="QKG53" s="124"/>
      <c r="QKH53"/>
      <c r="QKI53" s="124"/>
      <c r="QKJ53"/>
      <c r="QKK53" s="124"/>
      <c r="QKL53"/>
      <c r="QKM53" s="124"/>
      <c r="QKN53"/>
      <c r="QKO53" s="124"/>
      <c r="QKP53"/>
      <c r="QKQ53" s="124"/>
      <c r="QKR53"/>
      <c r="QKS53" s="124"/>
      <c r="QKT53"/>
      <c r="QKU53" s="124"/>
      <c r="QKV53"/>
      <c r="QKW53" s="124"/>
      <c r="QKX53"/>
      <c r="QKY53" s="124"/>
      <c r="QKZ53"/>
      <c r="QLA53" s="124"/>
      <c r="QLB53"/>
      <c r="QLC53" s="124"/>
      <c r="QLD53"/>
      <c r="QLE53" s="124"/>
      <c r="QLF53"/>
      <c r="QLG53" s="124"/>
      <c r="QLH53"/>
      <c r="QLI53" s="124"/>
      <c r="QLJ53"/>
      <c r="QLK53" s="124"/>
      <c r="QLL53"/>
      <c r="QLM53" s="124"/>
      <c r="QLN53"/>
      <c r="QLO53" s="124"/>
      <c r="QLP53"/>
      <c r="QLQ53" s="124"/>
      <c r="QLR53"/>
      <c r="QLS53" s="124"/>
      <c r="QLT53"/>
      <c r="QLU53" s="124"/>
      <c r="QLV53"/>
      <c r="QLW53" s="124"/>
      <c r="QLX53"/>
      <c r="QLY53" s="124"/>
      <c r="QLZ53"/>
      <c r="QMA53" s="124"/>
      <c r="QMB53"/>
      <c r="QMC53" s="124"/>
      <c r="QMD53"/>
      <c r="QME53" s="124"/>
      <c r="QMF53"/>
      <c r="QMG53" s="124"/>
      <c r="QMH53"/>
      <c r="QMI53" s="124"/>
      <c r="QMJ53"/>
      <c r="QMK53" s="124"/>
      <c r="QML53"/>
      <c r="QMM53" s="124"/>
      <c r="QMN53"/>
      <c r="QMO53" s="124"/>
      <c r="QMP53"/>
      <c r="QMQ53" s="124"/>
      <c r="QMR53"/>
      <c r="QMS53" s="124"/>
      <c r="QMT53"/>
      <c r="QMU53" s="124"/>
      <c r="QMV53"/>
      <c r="QMW53" s="124"/>
      <c r="QMX53"/>
      <c r="QMY53" s="124"/>
      <c r="QMZ53"/>
      <c r="QNA53" s="124"/>
      <c r="QNB53"/>
      <c r="QNC53" s="124"/>
      <c r="QND53"/>
      <c r="QNE53" s="124"/>
      <c r="QNF53"/>
      <c r="QNG53" s="124"/>
      <c r="QNH53"/>
      <c r="QNI53" s="124"/>
      <c r="QNJ53"/>
      <c r="QNK53" s="124"/>
      <c r="QNL53"/>
      <c r="QNM53" s="124"/>
      <c r="QNN53"/>
      <c r="QNO53" s="124"/>
      <c r="QNP53"/>
      <c r="QNQ53" s="124"/>
      <c r="QNR53"/>
      <c r="QNS53" s="124"/>
      <c r="QNT53"/>
      <c r="QNU53" s="124"/>
      <c r="QNV53"/>
      <c r="QNW53" s="124"/>
      <c r="QNX53"/>
      <c r="QNY53" s="124"/>
      <c r="QNZ53"/>
      <c r="QOA53" s="124"/>
      <c r="QOB53"/>
      <c r="QOC53" s="124"/>
      <c r="QOD53"/>
      <c r="QOE53" s="124"/>
      <c r="QOF53"/>
      <c r="QOG53" s="124"/>
      <c r="QOH53"/>
      <c r="QOI53" s="124"/>
      <c r="QOJ53"/>
      <c r="QOK53" s="124"/>
      <c r="QOL53"/>
      <c r="QOM53" s="124"/>
      <c r="QON53"/>
      <c r="QOO53" s="124"/>
      <c r="QOP53"/>
      <c r="QOQ53" s="124"/>
      <c r="QOR53"/>
      <c r="QOS53" s="124"/>
      <c r="QOT53"/>
      <c r="QOU53" s="124"/>
      <c r="QOV53"/>
      <c r="QOW53" s="124"/>
      <c r="QOX53"/>
      <c r="QOY53" s="124"/>
      <c r="QOZ53"/>
      <c r="QPA53" s="124"/>
      <c r="QPB53"/>
      <c r="QPC53" s="124"/>
      <c r="QPD53"/>
      <c r="QPE53" s="124"/>
      <c r="QPF53"/>
      <c r="QPG53" s="124"/>
      <c r="QPH53"/>
      <c r="QPI53" s="124"/>
      <c r="QPJ53"/>
      <c r="QPK53" s="124"/>
      <c r="QPL53"/>
      <c r="QPM53" s="124"/>
      <c r="QPN53"/>
      <c r="QPO53" s="124"/>
      <c r="QPP53"/>
      <c r="QPQ53" s="124"/>
      <c r="QPR53"/>
      <c r="QPS53" s="124"/>
      <c r="QPT53"/>
      <c r="QPU53" s="124"/>
      <c r="QPV53"/>
      <c r="QPW53" s="124"/>
      <c r="QPX53"/>
      <c r="QPY53" s="124"/>
      <c r="QPZ53"/>
      <c r="QQA53" s="124"/>
      <c r="QQB53"/>
      <c r="QQC53" s="124"/>
      <c r="QQD53"/>
      <c r="QQE53" s="124"/>
      <c r="QQF53"/>
      <c r="QQG53" s="124"/>
      <c r="QQH53"/>
      <c r="QQI53" s="124"/>
      <c r="QQJ53"/>
      <c r="QQK53" s="124"/>
      <c r="QQL53"/>
      <c r="QQM53" s="124"/>
      <c r="QQN53"/>
      <c r="QQO53" s="124"/>
      <c r="QQP53"/>
      <c r="QQQ53" s="124"/>
      <c r="QQR53"/>
      <c r="QQS53" s="124"/>
      <c r="QQT53"/>
      <c r="QQU53" s="124"/>
      <c r="QQV53"/>
      <c r="QQW53" s="124"/>
      <c r="QQX53"/>
      <c r="QQY53" s="124"/>
      <c r="QQZ53"/>
      <c r="QRA53" s="124"/>
      <c r="QRB53"/>
      <c r="QRC53" s="124"/>
      <c r="QRD53"/>
      <c r="QRE53" s="124"/>
      <c r="QRF53"/>
      <c r="QRG53" s="124"/>
      <c r="QRH53"/>
      <c r="QRI53" s="124"/>
      <c r="QRJ53"/>
      <c r="QRK53" s="124"/>
      <c r="QRL53"/>
      <c r="QRM53" s="124"/>
      <c r="QRN53"/>
      <c r="QRO53" s="124"/>
      <c r="QRP53"/>
      <c r="QRQ53" s="124"/>
      <c r="QRR53"/>
      <c r="QRS53" s="124"/>
      <c r="QRT53"/>
      <c r="QRU53" s="124"/>
      <c r="QRV53"/>
      <c r="QRW53" s="124"/>
      <c r="QRX53"/>
      <c r="QRY53" s="124"/>
      <c r="QRZ53"/>
      <c r="QSA53" s="124"/>
      <c r="QSB53"/>
      <c r="QSC53" s="124"/>
      <c r="QSD53"/>
      <c r="QSE53" s="124"/>
      <c r="QSF53"/>
      <c r="QSG53" s="124"/>
      <c r="QSH53"/>
      <c r="QSI53" s="124"/>
      <c r="QSJ53"/>
      <c r="QSK53" s="124"/>
      <c r="QSL53"/>
      <c r="QSM53" s="124"/>
      <c r="QSN53"/>
      <c r="QSO53" s="124"/>
      <c r="QSP53"/>
      <c r="QSQ53" s="124"/>
      <c r="QSR53"/>
      <c r="QSS53" s="124"/>
      <c r="QST53"/>
      <c r="QSU53" s="124"/>
      <c r="QSV53"/>
      <c r="QSW53" s="124"/>
      <c r="QSX53"/>
      <c r="QSY53" s="124"/>
      <c r="QSZ53"/>
      <c r="QTA53" s="124"/>
      <c r="QTB53"/>
      <c r="QTC53" s="124"/>
      <c r="QTD53"/>
      <c r="QTE53" s="124"/>
      <c r="QTF53"/>
      <c r="QTG53" s="124"/>
      <c r="QTH53"/>
      <c r="QTI53" s="124"/>
      <c r="QTJ53"/>
      <c r="QTK53" s="124"/>
      <c r="QTL53"/>
      <c r="QTM53" s="124"/>
      <c r="QTN53"/>
      <c r="QTO53" s="124"/>
      <c r="QTP53"/>
      <c r="QTQ53" s="124"/>
      <c r="QTR53"/>
      <c r="QTS53" s="124"/>
      <c r="QTT53"/>
      <c r="QTU53" s="124"/>
      <c r="QTV53"/>
      <c r="QTW53" s="124"/>
      <c r="QTX53"/>
      <c r="QTY53" s="124"/>
      <c r="QTZ53"/>
      <c r="QUA53" s="124"/>
      <c r="QUB53"/>
      <c r="QUC53" s="124"/>
      <c r="QUD53"/>
      <c r="QUE53" s="124"/>
      <c r="QUF53"/>
      <c r="QUG53" s="124"/>
      <c r="QUH53"/>
      <c r="QUI53" s="124"/>
      <c r="QUJ53"/>
      <c r="QUK53" s="124"/>
      <c r="QUL53"/>
      <c r="QUM53" s="124"/>
      <c r="QUN53"/>
      <c r="QUO53" s="124"/>
      <c r="QUP53"/>
      <c r="QUQ53" s="124"/>
      <c r="QUR53"/>
      <c r="QUS53" s="124"/>
      <c r="QUT53"/>
      <c r="QUU53" s="124"/>
      <c r="QUV53"/>
      <c r="QUW53" s="124"/>
      <c r="QUX53"/>
      <c r="QUY53" s="124"/>
      <c r="QUZ53"/>
      <c r="QVA53" s="124"/>
      <c r="QVB53"/>
      <c r="QVC53" s="124"/>
      <c r="QVD53"/>
      <c r="QVE53" s="124"/>
      <c r="QVF53"/>
      <c r="QVG53" s="124"/>
      <c r="QVH53"/>
      <c r="QVI53" s="124"/>
      <c r="QVJ53"/>
      <c r="QVK53" s="124"/>
      <c r="QVL53"/>
      <c r="QVM53" s="124"/>
      <c r="QVN53"/>
      <c r="QVO53" s="124"/>
      <c r="QVP53"/>
      <c r="QVQ53" s="124"/>
      <c r="QVR53"/>
      <c r="QVS53" s="124"/>
      <c r="QVT53"/>
      <c r="QVU53" s="124"/>
      <c r="QVV53"/>
      <c r="QVW53" s="124"/>
      <c r="QVX53"/>
      <c r="QVY53" s="124"/>
      <c r="QVZ53"/>
      <c r="QWA53" s="124"/>
      <c r="QWB53"/>
      <c r="QWC53" s="124"/>
      <c r="QWD53"/>
      <c r="QWE53" s="124"/>
      <c r="QWF53"/>
      <c r="QWG53" s="124"/>
      <c r="QWH53"/>
      <c r="QWI53" s="124"/>
      <c r="QWJ53"/>
      <c r="QWK53" s="124"/>
      <c r="QWL53"/>
      <c r="QWM53" s="124"/>
      <c r="QWN53"/>
      <c r="QWO53" s="124"/>
      <c r="QWP53"/>
      <c r="QWQ53" s="124"/>
      <c r="QWR53"/>
      <c r="QWS53" s="124"/>
      <c r="QWT53"/>
      <c r="QWU53" s="124"/>
      <c r="QWV53"/>
      <c r="QWW53" s="124"/>
      <c r="QWX53"/>
      <c r="QWY53" s="124"/>
      <c r="QWZ53"/>
      <c r="QXA53" s="124"/>
      <c r="QXB53"/>
      <c r="QXC53" s="124"/>
      <c r="QXD53"/>
      <c r="QXE53" s="124"/>
      <c r="QXF53"/>
      <c r="QXG53" s="124"/>
      <c r="QXH53"/>
      <c r="QXI53" s="124"/>
      <c r="QXJ53"/>
      <c r="QXK53" s="124"/>
      <c r="QXL53"/>
      <c r="QXM53" s="124"/>
      <c r="QXN53"/>
      <c r="QXO53" s="124"/>
      <c r="QXP53"/>
      <c r="QXQ53" s="124"/>
      <c r="QXR53"/>
      <c r="QXS53" s="124"/>
      <c r="QXT53"/>
      <c r="QXU53" s="124"/>
      <c r="QXV53"/>
      <c r="QXW53" s="124"/>
      <c r="QXX53"/>
      <c r="QXY53" s="124"/>
      <c r="QXZ53"/>
      <c r="QYA53" s="124"/>
      <c r="QYB53"/>
      <c r="QYC53" s="124"/>
      <c r="QYD53"/>
      <c r="QYE53" s="124"/>
      <c r="QYF53"/>
      <c r="QYG53" s="124"/>
      <c r="QYH53"/>
      <c r="QYI53" s="124"/>
      <c r="QYJ53"/>
      <c r="QYK53" s="124"/>
      <c r="QYL53"/>
      <c r="QYM53" s="124"/>
      <c r="QYN53"/>
      <c r="QYO53" s="124"/>
      <c r="QYP53"/>
      <c r="QYQ53" s="124"/>
      <c r="QYR53"/>
      <c r="QYS53" s="124"/>
      <c r="QYT53"/>
      <c r="QYU53" s="124"/>
      <c r="QYV53"/>
      <c r="QYW53" s="124"/>
      <c r="QYX53"/>
      <c r="QYY53" s="124"/>
      <c r="QYZ53"/>
      <c r="QZA53" s="124"/>
      <c r="QZB53"/>
      <c r="QZC53" s="124"/>
      <c r="QZD53"/>
      <c r="QZE53" s="124"/>
      <c r="QZF53"/>
      <c r="QZG53" s="124"/>
      <c r="QZH53"/>
      <c r="QZI53" s="124"/>
      <c r="QZJ53"/>
      <c r="QZK53" s="124"/>
      <c r="QZL53"/>
      <c r="QZM53" s="124"/>
      <c r="QZN53"/>
      <c r="QZO53" s="124"/>
      <c r="QZP53"/>
      <c r="QZQ53" s="124"/>
      <c r="QZR53"/>
      <c r="QZS53" s="124"/>
      <c r="QZT53"/>
      <c r="QZU53" s="124"/>
      <c r="QZV53"/>
      <c r="QZW53" s="124"/>
      <c r="QZX53"/>
      <c r="QZY53" s="124"/>
      <c r="QZZ53"/>
      <c r="RAA53" s="124"/>
      <c r="RAB53"/>
      <c r="RAC53" s="124"/>
      <c r="RAD53"/>
      <c r="RAE53" s="124"/>
      <c r="RAF53"/>
      <c r="RAG53" s="124"/>
      <c r="RAH53"/>
      <c r="RAI53" s="124"/>
      <c r="RAJ53"/>
      <c r="RAK53" s="124"/>
      <c r="RAL53"/>
      <c r="RAM53" s="124"/>
      <c r="RAN53"/>
      <c r="RAO53" s="124"/>
      <c r="RAP53"/>
      <c r="RAQ53" s="124"/>
      <c r="RAR53"/>
      <c r="RAS53" s="124"/>
      <c r="RAT53"/>
      <c r="RAU53" s="124"/>
      <c r="RAV53"/>
      <c r="RAW53" s="124"/>
      <c r="RAX53"/>
      <c r="RAY53" s="124"/>
      <c r="RAZ53"/>
      <c r="RBA53" s="124"/>
      <c r="RBB53"/>
      <c r="RBC53" s="124"/>
      <c r="RBD53"/>
      <c r="RBE53" s="124"/>
      <c r="RBF53"/>
      <c r="RBG53" s="124"/>
      <c r="RBH53"/>
      <c r="RBI53" s="124"/>
      <c r="RBJ53"/>
      <c r="RBK53" s="124"/>
      <c r="RBL53"/>
      <c r="RBM53" s="124"/>
      <c r="RBN53"/>
      <c r="RBO53" s="124"/>
      <c r="RBP53"/>
      <c r="RBQ53" s="124"/>
      <c r="RBR53"/>
      <c r="RBS53" s="124"/>
      <c r="RBT53"/>
      <c r="RBU53" s="124"/>
      <c r="RBV53"/>
      <c r="RBW53" s="124"/>
      <c r="RBX53"/>
      <c r="RBY53" s="124"/>
      <c r="RBZ53"/>
      <c r="RCA53" s="124"/>
      <c r="RCB53"/>
      <c r="RCC53" s="124"/>
      <c r="RCD53"/>
      <c r="RCE53" s="124"/>
      <c r="RCF53"/>
      <c r="RCG53" s="124"/>
      <c r="RCH53"/>
      <c r="RCI53" s="124"/>
      <c r="RCJ53"/>
      <c r="RCK53" s="124"/>
      <c r="RCL53"/>
      <c r="RCM53" s="124"/>
      <c r="RCN53"/>
      <c r="RCO53" s="124"/>
      <c r="RCP53"/>
      <c r="RCQ53" s="124"/>
      <c r="RCR53"/>
      <c r="RCS53" s="124"/>
      <c r="RCT53"/>
      <c r="RCU53" s="124"/>
      <c r="RCV53"/>
      <c r="RCW53" s="124"/>
      <c r="RCX53"/>
      <c r="RCY53" s="124"/>
      <c r="RCZ53"/>
      <c r="RDA53" s="124"/>
      <c r="RDB53"/>
      <c r="RDC53" s="124"/>
      <c r="RDD53"/>
      <c r="RDE53" s="124"/>
      <c r="RDF53"/>
      <c r="RDG53" s="124"/>
      <c r="RDH53"/>
      <c r="RDI53" s="124"/>
      <c r="RDJ53"/>
      <c r="RDK53" s="124"/>
      <c r="RDL53"/>
      <c r="RDM53" s="124"/>
      <c r="RDN53"/>
      <c r="RDO53" s="124"/>
      <c r="RDP53"/>
      <c r="RDQ53" s="124"/>
      <c r="RDR53"/>
      <c r="RDS53" s="124"/>
      <c r="RDT53"/>
      <c r="RDU53" s="124"/>
      <c r="RDV53"/>
      <c r="RDW53" s="124"/>
      <c r="RDX53"/>
      <c r="RDY53" s="124"/>
      <c r="RDZ53"/>
      <c r="REA53" s="124"/>
      <c r="REB53"/>
      <c r="REC53" s="124"/>
      <c r="RED53"/>
      <c r="REE53" s="124"/>
      <c r="REF53"/>
      <c r="REG53" s="124"/>
      <c r="REH53"/>
      <c r="REI53" s="124"/>
      <c r="REJ53"/>
      <c r="REK53" s="124"/>
      <c r="REL53"/>
      <c r="REM53" s="124"/>
      <c r="REN53"/>
      <c r="REO53" s="124"/>
      <c r="REP53"/>
      <c r="REQ53" s="124"/>
      <c r="RER53"/>
      <c r="RES53" s="124"/>
      <c r="RET53"/>
      <c r="REU53" s="124"/>
      <c r="REV53"/>
      <c r="REW53" s="124"/>
      <c r="REX53"/>
      <c r="REY53" s="124"/>
      <c r="REZ53"/>
      <c r="RFA53" s="124"/>
      <c r="RFB53"/>
      <c r="RFC53" s="124"/>
      <c r="RFD53"/>
      <c r="RFE53" s="124"/>
      <c r="RFF53"/>
      <c r="RFG53" s="124"/>
      <c r="RFH53"/>
      <c r="RFI53" s="124"/>
      <c r="RFJ53"/>
      <c r="RFK53" s="124"/>
      <c r="RFL53"/>
      <c r="RFM53" s="124"/>
      <c r="RFN53"/>
      <c r="RFO53" s="124"/>
      <c r="RFP53"/>
      <c r="RFQ53" s="124"/>
      <c r="RFR53"/>
      <c r="RFS53" s="124"/>
      <c r="RFT53"/>
      <c r="RFU53" s="124"/>
      <c r="RFV53"/>
      <c r="RFW53" s="124"/>
      <c r="RFX53"/>
      <c r="RFY53" s="124"/>
      <c r="RFZ53"/>
      <c r="RGA53" s="124"/>
      <c r="RGB53"/>
      <c r="RGC53" s="124"/>
      <c r="RGD53"/>
      <c r="RGE53" s="124"/>
      <c r="RGF53"/>
      <c r="RGG53" s="124"/>
      <c r="RGH53"/>
      <c r="RGI53" s="124"/>
      <c r="RGJ53"/>
      <c r="RGK53" s="124"/>
      <c r="RGL53"/>
      <c r="RGM53" s="124"/>
      <c r="RGN53"/>
      <c r="RGO53" s="124"/>
      <c r="RGP53"/>
      <c r="RGQ53" s="124"/>
      <c r="RGR53"/>
      <c r="RGS53" s="124"/>
      <c r="RGT53"/>
      <c r="RGU53" s="124"/>
      <c r="RGV53"/>
      <c r="RGW53" s="124"/>
      <c r="RGX53"/>
      <c r="RGY53" s="124"/>
      <c r="RGZ53"/>
      <c r="RHA53" s="124"/>
      <c r="RHB53"/>
      <c r="RHC53" s="124"/>
      <c r="RHD53"/>
      <c r="RHE53" s="124"/>
      <c r="RHF53"/>
      <c r="RHG53" s="124"/>
      <c r="RHH53"/>
      <c r="RHI53" s="124"/>
      <c r="RHJ53"/>
      <c r="RHK53" s="124"/>
      <c r="RHL53"/>
      <c r="RHM53" s="124"/>
      <c r="RHN53"/>
      <c r="RHO53" s="124"/>
      <c r="RHP53"/>
      <c r="RHQ53" s="124"/>
      <c r="RHR53"/>
      <c r="RHS53" s="124"/>
      <c r="RHT53"/>
      <c r="RHU53" s="124"/>
      <c r="RHV53"/>
      <c r="RHW53" s="124"/>
      <c r="RHX53"/>
      <c r="RHY53" s="124"/>
      <c r="RHZ53"/>
      <c r="RIA53" s="124"/>
      <c r="RIB53"/>
      <c r="RIC53" s="124"/>
      <c r="RID53"/>
      <c r="RIE53" s="124"/>
      <c r="RIF53"/>
      <c r="RIG53" s="124"/>
      <c r="RIH53"/>
      <c r="RII53" s="124"/>
      <c r="RIJ53"/>
      <c r="RIK53" s="124"/>
      <c r="RIL53"/>
      <c r="RIM53" s="124"/>
      <c r="RIN53"/>
      <c r="RIO53" s="124"/>
      <c r="RIP53"/>
      <c r="RIQ53" s="124"/>
      <c r="RIR53"/>
      <c r="RIS53" s="124"/>
      <c r="RIT53"/>
      <c r="RIU53" s="124"/>
      <c r="RIV53"/>
      <c r="RIW53" s="124"/>
      <c r="RIX53"/>
      <c r="RIY53" s="124"/>
      <c r="RIZ53"/>
      <c r="RJA53" s="124"/>
      <c r="RJB53"/>
      <c r="RJC53" s="124"/>
      <c r="RJD53"/>
      <c r="RJE53" s="124"/>
      <c r="RJF53"/>
      <c r="RJG53" s="124"/>
      <c r="RJH53"/>
      <c r="RJI53" s="124"/>
      <c r="RJJ53"/>
      <c r="RJK53" s="124"/>
      <c r="RJL53"/>
      <c r="RJM53" s="124"/>
      <c r="RJN53"/>
      <c r="RJO53" s="124"/>
      <c r="RJP53"/>
      <c r="RJQ53" s="124"/>
      <c r="RJR53"/>
      <c r="RJS53" s="124"/>
      <c r="RJT53"/>
      <c r="RJU53" s="124"/>
      <c r="RJV53"/>
      <c r="RJW53" s="124"/>
      <c r="RJX53"/>
      <c r="RJY53" s="124"/>
      <c r="RJZ53"/>
      <c r="RKA53" s="124"/>
      <c r="RKB53"/>
      <c r="RKC53" s="124"/>
      <c r="RKD53"/>
      <c r="RKE53" s="124"/>
      <c r="RKF53"/>
      <c r="RKG53" s="124"/>
      <c r="RKH53"/>
      <c r="RKI53" s="124"/>
      <c r="RKJ53"/>
      <c r="RKK53" s="124"/>
      <c r="RKL53"/>
      <c r="RKM53" s="124"/>
      <c r="RKN53"/>
      <c r="RKO53" s="124"/>
      <c r="RKP53"/>
      <c r="RKQ53" s="124"/>
      <c r="RKR53"/>
      <c r="RKS53" s="124"/>
      <c r="RKT53"/>
      <c r="RKU53" s="124"/>
      <c r="RKV53"/>
      <c r="RKW53" s="124"/>
      <c r="RKX53"/>
      <c r="RKY53" s="124"/>
      <c r="RKZ53"/>
      <c r="RLA53" s="124"/>
      <c r="RLB53"/>
      <c r="RLC53" s="124"/>
      <c r="RLD53"/>
      <c r="RLE53" s="124"/>
      <c r="RLF53"/>
      <c r="RLG53" s="124"/>
      <c r="RLH53"/>
      <c r="RLI53" s="124"/>
      <c r="RLJ53"/>
      <c r="RLK53" s="124"/>
      <c r="RLL53"/>
      <c r="RLM53" s="124"/>
      <c r="RLN53"/>
      <c r="RLO53" s="124"/>
      <c r="RLP53"/>
      <c r="RLQ53" s="124"/>
      <c r="RLR53"/>
      <c r="RLS53" s="124"/>
      <c r="RLT53"/>
      <c r="RLU53" s="124"/>
      <c r="RLV53"/>
      <c r="RLW53" s="124"/>
      <c r="RLX53"/>
      <c r="RLY53" s="124"/>
      <c r="RLZ53"/>
      <c r="RMA53" s="124"/>
      <c r="RMB53"/>
      <c r="RMC53" s="124"/>
      <c r="RMD53"/>
      <c r="RME53" s="124"/>
      <c r="RMF53"/>
      <c r="RMG53" s="124"/>
      <c r="RMH53"/>
      <c r="RMI53" s="124"/>
      <c r="RMJ53"/>
      <c r="RMK53" s="124"/>
      <c r="RML53"/>
      <c r="RMM53" s="124"/>
      <c r="RMN53"/>
      <c r="RMO53" s="124"/>
      <c r="RMP53"/>
      <c r="RMQ53" s="124"/>
      <c r="RMR53"/>
      <c r="RMS53" s="124"/>
      <c r="RMT53"/>
      <c r="RMU53" s="124"/>
      <c r="RMV53"/>
      <c r="RMW53" s="124"/>
      <c r="RMX53"/>
      <c r="RMY53" s="124"/>
      <c r="RMZ53"/>
      <c r="RNA53" s="124"/>
      <c r="RNB53"/>
      <c r="RNC53" s="124"/>
      <c r="RND53"/>
      <c r="RNE53" s="124"/>
      <c r="RNF53"/>
      <c r="RNG53" s="124"/>
      <c r="RNH53"/>
      <c r="RNI53" s="124"/>
      <c r="RNJ53"/>
      <c r="RNK53" s="124"/>
      <c r="RNL53"/>
      <c r="RNM53" s="124"/>
      <c r="RNN53"/>
      <c r="RNO53" s="124"/>
      <c r="RNP53"/>
      <c r="RNQ53" s="124"/>
      <c r="RNR53"/>
      <c r="RNS53" s="124"/>
      <c r="RNT53"/>
      <c r="RNU53" s="124"/>
      <c r="RNV53"/>
      <c r="RNW53" s="124"/>
      <c r="RNX53"/>
      <c r="RNY53" s="124"/>
      <c r="RNZ53"/>
      <c r="ROA53" s="124"/>
      <c r="ROB53"/>
      <c r="ROC53" s="124"/>
      <c r="ROD53"/>
      <c r="ROE53" s="124"/>
      <c r="ROF53"/>
      <c r="ROG53" s="124"/>
      <c r="ROH53"/>
      <c r="ROI53" s="124"/>
      <c r="ROJ53"/>
      <c r="ROK53" s="124"/>
      <c r="ROL53"/>
      <c r="ROM53" s="124"/>
      <c r="RON53"/>
      <c r="ROO53" s="124"/>
      <c r="ROP53"/>
      <c r="ROQ53" s="124"/>
      <c r="ROR53"/>
      <c r="ROS53" s="124"/>
      <c r="ROT53"/>
      <c r="ROU53" s="124"/>
      <c r="ROV53"/>
      <c r="ROW53" s="124"/>
      <c r="ROX53"/>
      <c r="ROY53" s="124"/>
      <c r="ROZ53"/>
      <c r="RPA53" s="124"/>
      <c r="RPB53"/>
      <c r="RPC53" s="124"/>
      <c r="RPD53"/>
      <c r="RPE53" s="124"/>
      <c r="RPF53"/>
      <c r="RPG53" s="124"/>
      <c r="RPH53"/>
      <c r="RPI53" s="124"/>
      <c r="RPJ53"/>
      <c r="RPK53" s="124"/>
      <c r="RPL53"/>
      <c r="RPM53" s="124"/>
      <c r="RPN53"/>
      <c r="RPO53" s="124"/>
      <c r="RPP53"/>
      <c r="RPQ53" s="124"/>
      <c r="RPR53"/>
      <c r="RPS53" s="124"/>
      <c r="RPT53"/>
      <c r="RPU53" s="124"/>
      <c r="RPV53"/>
      <c r="RPW53" s="124"/>
      <c r="RPX53"/>
      <c r="RPY53" s="124"/>
      <c r="RPZ53"/>
      <c r="RQA53" s="124"/>
      <c r="RQB53"/>
      <c r="RQC53" s="124"/>
      <c r="RQD53"/>
      <c r="RQE53" s="124"/>
      <c r="RQF53"/>
      <c r="RQG53" s="124"/>
      <c r="RQH53"/>
      <c r="RQI53" s="124"/>
      <c r="RQJ53"/>
      <c r="RQK53" s="124"/>
      <c r="RQL53"/>
      <c r="RQM53" s="124"/>
      <c r="RQN53"/>
      <c r="RQO53" s="124"/>
      <c r="RQP53"/>
      <c r="RQQ53" s="124"/>
      <c r="RQR53"/>
      <c r="RQS53" s="124"/>
      <c r="RQT53"/>
      <c r="RQU53" s="124"/>
      <c r="RQV53"/>
      <c r="RQW53" s="124"/>
      <c r="RQX53"/>
      <c r="RQY53" s="124"/>
      <c r="RQZ53"/>
      <c r="RRA53" s="124"/>
      <c r="RRB53"/>
      <c r="RRC53" s="124"/>
      <c r="RRD53"/>
      <c r="RRE53" s="124"/>
      <c r="RRF53"/>
      <c r="RRG53" s="124"/>
      <c r="RRH53"/>
      <c r="RRI53" s="124"/>
      <c r="RRJ53"/>
      <c r="RRK53" s="124"/>
      <c r="RRL53"/>
      <c r="RRM53" s="124"/>
      <c r="RRN53"/>
      <c r="RRO53" s="124"/>
      <c r="RRP53"/>
      <c r="RRQ53" s="124"/>
      <c r="RRR53"/>
      <c r="RRS53" s="124"/>
      <c r="RRT53"/>
      <c r="RRU53" s="124"/>
      <c r="RRV53"/>
      <c r="RRW53" s="124"/>
      <c r="RRX53"/>
      <c r="RRY53" s="124"/>
      <c r="RRZ53"/>
      <c r="RSA53" s="124"/>
      <c r="RSB53"/>
      <c r="RSC53" s="124"/>
      <c r="RSD53"/>
      <c r="RSE53" s="124"/>
      <c r="RSF53"/>
      <c r="RSG53" s="124"/>
      <c r="RSH53"/>
      <c r="RSI53" s="124"/>
      <c r="RSJ53"/>
      <c r="RSK53" s="124"/>
      <c r="RSL53"/>
      <c r="RSM53" s="124"/>
      <c r="RSN53"/>
      <c r="RSO53" s="124"/>
      <c r="RSP53"/>
      <c r="RSQ53" s="124"/>
      <c r="RSR53"/>
      <c r="RSS53" s="124"/>
      <c r="RST53"/>
      <c r="RSU53" s="124"/>
      <c r="RSV53"/>
      <c r="RSW53" s="124"/>
      <c r="RSX53"/>
      <c r="RSY53" s="124"/>
      <c r="RSZ53"/>
      <c r="RTA53" s="124"/>
      <c r="RTB53"/>
      <c r="RTC53" s="124"/>
      <c r="RTD53"/>
      <c r="RTE53" s="124"/>
      <c r="RTF53"/>
      <c r="RTG53" s="124"/>
      <c r="RTH53"/>
      <c r="RTI53" s="124"/>
      <c r="RTJ53"/>
      <c r="RTK53" s="124"/>
      <c r="RTL53"/>
      <c r="RTM53" s="124"/>
      <c r="RTN53"/>
      <c r="RTO53" s="124"/>
      <c r="RTP53"/>
      <c r="RTQ53" s="124"/>
      <c r="RTR53"/>
      <c r="RTS53" s="124"/>
      <c r="RTT53"/>
      <c r="RTU53" s="124"/>
      <c r="RTV53"/>
      <c r="RTW53" s="124"/>
      <c r="RTX53"/>
      <c r="RTY53" s="124"/>
      <c r="RTZ53"/>
      <c r="RUA53" s="124"/>
      <c r="RUB53"/>
      <c r="RUC53" s="124"/>
      <c r="RUD53"/>
      <c r="RUE53" s="124"/>
      <c r="RUF53"/>
      <c r="RUG53" s="124"/>
      <c r="RUH53"/>
      <c r="RUI53" s="124"/>
      <c r="RUJ53"/>
      <c r="RUK53" s="124"/>
      <c r="RUL53"/>
      <c r="RUM53" s="124"/>
      <c r="RUN53"/>
      <c r="RUO53" s="124"/>
      <c r="RUP53"/>
      <c r="RUQ53" s="124"/>
      <c r="RUR53"/>
      <c r="RUS53" s="124"/>
      <c r="RUT53"/>
      <c r="RUU53" s="124"/>
      <c r="RUV53"/>
      <c r="RUW53" s="124"/>
      <c r="RUX53"/>
      <c r="RUY53" s="124"/>
      <c r="RUZ53"/>
      <c r="RVA53" s="124"/>
      <c r="RVB53"/>
      <c r="RVC53" s="124"/>
      <c r="RVD53"/>
      <c r="RVE53" s="124"/>
      <c r="RVF53"/>
      <c r="RVG53" s="124"/>
      <c r="RVH53"/>
      <c r="RVI53" s="124"/>
      <c r="RVJ53"/>
      <c r="RVK53" s="124"/>
      <c r="RVL53"/>
      <c r="RVM53" s="124"/>
      <c r="RVN53"/>
      <c r="RVO53" s="124"/>
      <c r="RVP53"/>
      <c r="RVQ53" s="124"/>
      <c r="RVR53"/>
      <c r="RVS53" s="124"/>
      <c r="RVT53"/>
      <c r="RVU53" s="124"/>
      <c r="RVV53"/>
      <c r="RVW53" s="124"/>
      <c r="RVX53"/>
      <c r="RVY53" s="124"/>
      <c r="RVZ53"/>
      <c r="RWA53" s="124"/>
      <c r="RWB53"/>
      <c r="RWC53" s="124"/>
      <c r="RWD53"/>
      <c r="RWE53" s="124"/>
      <c r="RWF53"/>
      <c r="RWG53" s="124"/>
      <c r="RWH53"/>
      <c r="RWI53" s="124"/>
      <c r="RWJ53"/>
      <c r="RWK53" s="124"/>
      <c r="RWL53"/>
      <c r="RWM53" s="124"/>
      <c r="RWN53"/>
      <c r="RWO53" s="124"/>
      <c r="RWP53"/>
      <c r="RWQ53" s="124"/>
      <c r="RWR53"/>
      <c r="RWS53" s="124"/>
      <c r="RWT53"/>
      <c r="RWU53" s="124"/>
      <c r="RWV53"/>
      <c r="RWW53" s="124"/>
      <c r="RWX53"/>
      <c r="RWY53" s="124"/>
      <c r="RWZ53"/>
      <c r="RXA53" s="124"/>
      <c r="RXB53"/>
      <c r="RXC53" s="124"/>
      <c r="RXD53"/>
      <c r="RXE53" s="124"/>
      <c r="RXF53"/>
      <c r="RXG53" s="124"/>
      <c r="RXH53"/>
      <c r="RXI53" s="124"/>
      <c r="RXJ53"/>
      <c r="RXK53" s="124"/>
      <c r="RXL53"/>
      <c r="RXM53" s="124"/>
      <c r="RXN53"/>
      <c r="RXO53" s="124"/>
      <c r="RXP53"/>
      <c r="RXQ53" s="124"/>
      <c r="RXR53"/>
      <c r="RXS53" s="124"/>
      <c r="RXT53"/>
      <c r="RXU53" s="124"/>
      <c r="RXV53"/>
      <c r="RXW53" s="124"/>
      <c r="RXX53"/>
      <c r="RXY53" s="124"/>
      <c r="RXZ53"/>
      <c r="RYA53" s="124"/>
      <c r="RYB53"/>
      <c r="RYC53" s="124"/>
      <c r="RYD53"/>
      <c r="RYE53" s="124"/>
      <c r="RYF53"/>
      <c r="RYG53" s="124"/>
      <c r="RYH53"/>
      <c r="RYI53" s="124"/>
      <c r="RYJ53"/>
      <c r="RYK53" s="124"/>
      <c r="RYL53"/>
      <c r="RYM53" s="124"/>
      <c r="RYN53"/>
      <c r="RYO53" s="124"/>
      <c r="RYP53"/>
      <c r="RYQ53" s="124"/>
      <c r="RYR53"/>
      <c r="RYS53" s="124"/>
      <c r="RYT53"/>
      <c r="RYU53" s="124"/>
      <c r="RYV53"/>
      <c r="RYW53" s="124"/>
      <c r="RYX53"/>
      <c r="RYY53" s="124"/>
      <c r="RYZ53"/>
      <c r="RZA53" s="124"/>
      <c r="RZB53"/>
      <c r="RZC53" s="124"/>
      <c r="RZD53"/>
      <c r="RZE53" s="124"/>
      <c r="RZF53"/>
      <c r="RZG53" s="124"/>
      <c r="RZH53"/>
      <c r="RZI53" s="124"/>
      <c r="RZJ53"/>
      <c r="RZK53" s="124"/>
      <c r="RZL53"/>
      <c r="RZM53" s="124"/>
      <c r="RZN53"/>
      <c r="RZO53" s="124"/>
      <c r="RZP53"/>
      <c r="RZQ53" s="124"/>
      <c r="RZR53"/>
      <c r="RZS53" s="124"/>
      <c r="RZT53"/>
      <c r="RZU53" s="124"/>
      <c r="RZV53"/>
      <c r="RZW53" s="124"/>
      <c r="RZX53"/>
      <c r="RZY53" s="124"/>
      <c r="RZZ53"/>
      <c r="SAA53" s="124"/>
      <c r="SAB53"/>
      <c r="SAC53" s="124"/>
      <c r="SAD53"/>
      <c r="SAE53" s="124"/>
      <c r="SAF53"/>
      <c r="SAG53" s="124"/>
      <c r="SAH53"/>
      <c r="SAI53" s="124"/>
      <c r="SAJ53"/>
      <c r="SAK53" s="124"/>
      <c r="SAL53"/>
      <c r="SAM53" s="124"/>
      <c r="SAN53"/>
      <c r="SAO53" s="124"/>
      <c r="SAP53"/>
      <c r="SAQ53" s="124"/>
      <c r="SAR53"/>
      <c r="SAS53" s="124"/>
      <c r="SAT53"/>
      <c r="SAU53" s="124"/>
      <c r="SAV53"/>
      <c r="SAW53" s="124"/>
      <c r="SAX53"/>
      <c r="SAY53" s="124"/>
      <c r="SAZ53"/>
      <c r="SBA53" s="124"/>
      <c r="SBB53"/>
      <c r="SBC53" s="124"/>
      <c r="SBD53"/>
      <c r="SBE53" s="124"/>
      <c r="SBF53"/>
      <c r="SBG53" s="124"/>
      <c r="SBH53"/>
      <c r="SBI53" s="124"/>
      <c r="SBJ53"/>
      <c r="SBK53" s="124"/>
      <c r="SBL53"/>
      <c r="SBM53" s="124"/>
      <c r="SBN53"/>
      <c r="SBO53" s="124"/>
      <c r="SBP53"/>
      <c r="SBQ53" s="124"/>
      <c r="SBR53"/>
      <c r="SBS53" s="124"/>
      <c r="SBT53"/>
      <c r="SBU53" s="124"/>
      <c r="SBV53"/>
      <c r="SBW53" s="124"/>
      <c r="SBX53"/>
      <c r="SBY53" s="124"/>
      <c r="SBZ53"/>
      <c r="SCA53" s="124"/>
      <c r="SCB53"/>
      <c r="SCC53" s="124"/>
      <c r="SCD53"/>
      <c r="SCE53" s="124"/>
      <c r="SCF53"/>
      <c r="SCG53" s="124"/>
      <c r="SCH53"/>
      <c r="SCI53" s="124"/>
      <c r="SCJ53"/>
      <c r="SCK53" s="124"/>
      <c r="SCL53"/>
      <c r="SCM53" s="124"/>
      <c r="SCN53"/>
      <c r="SCO53" s="124"/>
      <c r="SCP53"/>
      <c r="SCQ53" s="124"/>
      <c r="SCR53"/>
      <c r="SCS53" s="124"/>
      <c r="SCT53"/>
      <c r="SCU53" s="124"/>
      <c r="SCV53"/>
      <c r="SCW53" s="124"/>
      <c r="SCX53"/>
      <c r="SCY53" s="124"/>
      <c r="SCZ53"/>
      <c r="SDA53" s="124"/>
      <c r="SDB53"/>
      <c r="SDC53" s="124"/>
      <c r="SDD53"/>
      <c r="SDE53" s="124"/>
      <c r="SDF53"/>
      <c r="SDG53" s="124"/>
      <c r="SDH53"/>
      <c r="SDI53" s="124"/>
      <c r="SDJ53"/>
      <c r="SDK53" s="124"/>
      <c r="SDL53"/>
      <c r="SDM53" s="124"/>
      <c r="SDN53"/>
      <c r="SDO53" s="124"/>
      <c r="SDP53"/>
      <c r="SDQ53" s="124"/>
      <c r="SDR53"/>
      <c r="SDS53" s="124"/>
      <c r="SDT53"/>
      <c r="SDU53" s="124"/>
      <c r="SDV53"/>
      <c r="SDW53" s="124"/>
      <c r="SDX53"/>
      <c r="SDY53" s="124"/>
      <c r="SDZ53"/>
      <c r="SEA53" s="124"/>
      <c r="SEB53"/>
      <c r="SEC53" s="124"/>
      <c r="SED53"/>
      <c r="SEE53" s="124"/>
      <c r="SEF53"/>
      <c r="SEG53" s="124"/>
      <c r="SEH53"/>
      <c r="SEI53" s="124"/>
      <c r="SEJ53"/>
      <c r="SEK53" s="124"/>
      <c r="SEL53"/>
      <c r="SEM53" s="124"/>
      <c r="SEN53"/>
      <c r="SEO53" s="124"/>
      <c r="SEP53"/>
      <c r="SEQ53" s="124"/>
      <c r="SER53"/>
      <c r="SES53" s="124"/>
      <c r="SET53"/>
      <c r="SEU53" s="124"/>
      <c r="SEV53"/>
      <c r="SEW53" s="124"/>
      <c r="SEX53"/>
      <c r="SEY53" s="124"/>
      <c r="SEZ53"/>
      <c r="SFA53" s="124"/>
      <c r="SFB53"/>
      <c r="SFC53" s="124"/>
      <c r="SFD53"/>
      <c r="SFE53" s="124"/>
      <c r="SFF53"/>
      <c r="SFG53" s="124"/>
      <c r="SFH53"/>
      <c r="SFI53" s="124"/>
      <c r="SFJ53"/>
      <c r="SFK53" s="124"/>
      <c r="SFL53"/>
      <c r="SFM53" s="124"/>
      <c r="SFN53"/>
      <c r="SFO53" s="124"/>
      <c r="SFP53"/>
      <c r="SFQ53" s="124"/>
      <c r="SFR53"/>
      <c r="SFS53" s="124"/>
      <c r="SFT53"/>
      <c r="SFU53" s="124"/>
      <c r="SFV53"/>
      <c r="SFW53" s="124"/>
      <c r="SFX53"/>
      <c r="SFY53" s="124"/>
      <c r="SFZ53"/>
      <c r="SGA53" s="124"/>
      <c r="SGB53"/>
      <c r="SGC53" s="124"/>
      <c r="SGD53"/>
      <c r="SGE53" s="124"/>
      <c r="SGF53"/>
      <c r="SGG53" s="124"/>
      <c r="SGH53"/>
      <c r="SGI53" s="124"/>
      <c r="SGJ53"/>
      <c r="SGK53" s="124"/>
      <c r="SGL53"/>
      <c r="SGM53" s="124"/>
      <c r="SGN53"/>
      <c r="SGO53" s="124"/>
      <c r="SGP53"/>
      <c r="SGQ53" s="124"/>
      <c r="SGR53"/>
      <c r="SGS53" s="124"/>
      <c r="SGT53"/>
      <c r="SGU53" s="124"/>
      <c r="SGV53"/>
      <c r="SGW53" s="124"/>
      <c r="SGX53"/>
      <c r="SGY53" s="124"/>
      <c r="SGZ53"/>
      <c r="SHA53" s="124"/>
      <c r="SHB53"/>
      <c r="SHC53" s="124"/>
      <c r="SHD53"/>
      <c r="SHE53" s="124"/>
      <c r="SHF53"/>
      <c r="SHG53" s="124"/>
      <c r="SHH53"/>
      <c r="SHI53" s="124"/>
      <c r="SHJ53"/>
      <c r="SHK53" s="124"/>
      <c r="SHL53"/>
      <c r="SHM53" s="124"/>
      <c r="SHN53"/>
      <c r="SHO53" s="124"/>
      <c r="SHP53"/>
      <c r="SHQ53" s="124"/>
      <c r="SHR53"/>
      <c r="SHS53" s="124"/>
      <c r="SHT53"/>
      <c r="SHU53" s="124"/>
      <c r="SHV53"/>
      <c r="SHW53" s="124"/>
      <c r="SHX53"/>
      <c r="SHY53" s="124"/>
      <c r="SHZ53"/>
      <c r="SIA53" s="124"/>
      <c r="SIB53"/>
      <c r="SIC53" s="124"/>
      <c r="SID53"/>
      <c r="SIE53" s="124"/>
      <c r="SIF53"/>
      <c r="SIG53" s="124"/>
      <c r="SIH53"/>
      <c r="SII53" s="124"/>
      <c r="SIJ53"/>
      <c r="SIK53" s="124"/>
      <c r="SIL53"/>
      <c r="SIM53" s="124"/>
      <c r="SIN53"/>
      <c r="SIO53" s="124"/>
      <c r="SIP53"/>
      <c r="SIQ53" s="124"/>
      <c r="SIR53"/>
      <c r="SIS53" s="124"/>
      <c r="SIT53"/>
      <c r="SIU53" s="124"/>
      <c r="SIV53"/>
      <c r="SIW53" s="124"/>
      <c r="SIX53"/>
      <c r="SIY53" s="124"/>
      <c r="SIZ53"/>
      <c r="SJA53" s="124"/>
      <c r="SJB53"/>
      <c r="SJC53" s="124"/>
      <c r="SJD53"/>
      <c r="SJE53" s="124"/>
      <c r="SJF53"/>
      <c r="SJG53" s="124"/>
      <c r="SJH53"/>
      <c r="SJI53" s="124"/>
      <c r="SJJ53"/>
      <c r="SJK53" s="124"/>
      <c r="SJL53"/>
      <c r="SJM53" s="124"/>
      <c r="SJN53"/>
      <c r="SJO53" s="124"/>
      <c r="SJP53"/>
      <c r="SJQ53" s="124"/>
      <c r="SJR53"/>
      <c r="SJS53" s="124"/>
      <c r="SJT53"/>
      <c r="SJU53" s="124"/>
      <c r="SJV53"/>
      <c r="SJW53" s="124"/>
      <c r="SJX53"/>
      <c r="SJY53" s="124"/>
      <c r="SJZ53"/>
      <c r="SKA53" s="124"/>
      <c r="SKB53"/>
      <c r="SKC53" s="124"/>
      <c r="SKD53"/>
      <c r="SKE53" s="124"/>
      <c r="SKF53"/>
      <c r="SKG53" s="124"/>
      <c r="SKH53"/>
      <c r="SKI53" s="124"/>
      <c r="SKJ53"/>
      <c r="SKK53" s="124"/>
      <c r="SKL53"/>
      <c r="SKM53" s="124"/>
      <c r="SKN53"/>
      <c r="SKO53" s="124"/>
      <c r="SKP53"/>
      <c r="SKQ53" s="124"/>
      <c r="SKR53"/>
      <c r="SKS53" s="124"/>
      <c r="SKT53"/>
      <c r="SKU53" s="124"/>
      <c r="SKV53"/>
      <c r="SKW53" s="124"/>
      <c r="SKX53"/>
      <c r="SKY53" s="124"/>
      <c r="SKZ53"/>
      <c r="SLA53" s="124"/>
      <c r="SLB53"/>
      <c r="SLC53" s="124"/>
      <c r="SLD53"/>
      <c r="SLE53" s="124"/>
      <c r="SLF53"/>
      <c r="SLG53" s="124"/>
      <c r="SLH53"/>
      <c r="SLI53" s="124"/>
      <c r="SLJ53"/>
      <c r="SLK53" s="124"/>
      <c r="SLL53"/>
      <c r="SLM53" s="124"/>
      <c r="SLN53"/>
      <c r="SLO53" s="124"/>
      <c r="SLP53"/>
      <c r="SLQ53" s="124"/>
      <c r="SLR53"/>
      <c r="SLS53" s="124"/>
      <c r="SLT53"/>
      <c r="SLU53" s="124"/>
      <c r="SLV53"/>
      <c r="SLW53" s="124"/>
      <c r="SLX53"/>
      <c r="SLY53" s="124"/>
      <c r="SLZ53"/>
      <c r="SMA53" s="124"/>
      <c r="SMB53"/>
      <c r="SMC53" s="124"/>
      <c r="SMD53"/>
      <c r="SME53" s="124"/>
      <c r="SMF53"/>
      <c r="SMG53" s="124"/>
      <c r="SMH53"/>
      <c r="SMI53" s="124"/>
      <c r="SMJ53"/>
      <c r="SMK53" s="124"/>
      <c r="SML53"/>
      <c r="SMM53" s="124"/>
      <c r="SMN53"/>
      <c r="SMO53" s="124"/>
      <c r="SMP53"/>
      <c r="SMQ53" s="124"/>
      <c r="SMR53"/>
      <c r="SMS53" s="124"/>
      <c r="SMT53"/>
      <c r="SMU53" s="124"/>
      <c r="SMV53"/>
      <c r="SMW53" s="124"/>
      <c r="SMX53"/>
      <c r="SMY53" s="124"/>
      <c r="SMZ53"/>
      <c r="SNA53" s="124"/>
      <c r="SNB53"/>
      <c r="SNC53" s="124"/>
      <c r="SND53"/>
      <c r="SNE53" s="124"/>
      <c r="SNF53"/>
      <c r="SNG53" s="124"/>
      <c r="SNH53"/>
      <c r="SNI53" s="124"/>
      <c r="SNJ53"/>
      <c r="SNK53" s="124"/>
      <c r="SNL53"/>
      <c r="SNM53" s="124"/>
      <c r="SNN53"/>
      <c r="SNO53" s="124"/>
      <c r="SNP53"/>
      <c r="SNQ53" s="124"/>
      <c r="SNR53"/>
      <c r="SNS53" s="124"/>
      <c r="SNT53"/>
      <c r="SNU53" s="124"/>
      <c r="SNV53"/>
      <c r="SNW53" s="124"/>
      <c r="SNX53"/>
      <c r="SNY53" s="124"/>
      <c r="SNZ53"/>
      <c r="SOA53" s="124"/>
      <c r="SOB53"/>
      <c r="SOC53" s="124"/>
      <c r="SOD53"/>
      <c r="SOE53" s="124"/>
      <c r="SOF53"/>
      <c r="SOG53" s="124"/>
      <c r="SOH53"/>
      <c r="SOI53" s="124"/>
      <c r="SOJ53"/>
      <c r="SOK53" s="124"/>
      <c r="SOL53"/>
      <c r="SOM53" s="124"/>
      <c r="SON53"/>
      <c r="SOO53" s="124"/>
      <c r="SOP53"/>
      <c r="SOQ53" s="124"/>
      <c r="SOR53"/>
      <c r="SOS53" s="124"/>
      <c r="SOT53"/>
      <c r="SOU53" s="124"/>
      <c r="SOV53"/>
      <c r="SOW53" s="124"/>
      <c r="SOX53"/>
      <c r="SOY53" s="124"/>
      <c r="SOZ53"/>
      <c r="SPA53" s="124"/>
      <c r="SPB53"/>
      <c r="SPC53" s="124"/>
      <c r="SPD53"/>
      <c r="SPE53" s="124"/>
      <c r="SPF53"/>
      <c r="SPG53" s="124"/>
      <c r="SPH53"/>
      <c r="SPI53" s="124"/>
      <c r="SPJ53"/>
      <c r="SPK53" s="124"/>
      <c r="SPL53"/>
      <c r="SPM53" s="124"/>
      <c r="SPN53"/>
      <c r="SPO53" s="124"/>
      <c r="SPP53"/>
      <c r="SPQ53" s="124"/>
      <c r="SPR53"/>
      <c r="SPS53" s="124"/>
      <c r="SPT53"/>
      <c r="SPU53" s="124"/>
      <c r="SPV53"/>
      <c r="SPW53" s="124"/>
      <c r="SPX53"/>
      <c r="SPY53" s="124"/>
      <c r="SPZ53"/>
      <c r="SQA53" s="124"/>
      <c r="SQB53"/>
      <c r="SQC53" s="124"/>
      <c r="SQD53"/>
      <c r="SQE53" s="124"/>
      <c r="SQF53"/>
      <c r="SQG53" s="124"/>
      <c r="SQH53"/>
      <c r="SQI53" s="124"/>
      <c r="SQJ53"/>
      <c r="SQK53" s="124"/>
      <c r="SQL53"/>
      <c r="SQM53" s="124"/>
      <c r="SQN53"/>
      <c r="SQO53" s="124"/>
      <c r="SQP53"/>
      <c r="SQQ53" s="124"/>
      <c r="SQR53"/>
      <c r="SQS53" s="124"/>
      <c r="SQT53"/>
      <c r="SQU53" s="124"/>
      <c r="SQV53"/>
      <c r="SQW53" s="124"/>
      <c r="SQX53"/>
      <c r="SQY53" s="124"/>
      <c r="SQZ53"/>
      <c r="SRA53" s="124"/>
      <c r="SRB53"/>
      <c r="SRC53" s="124"/>
      <c r="SRD53"/>
      <c r="SRE53" s="124"/>
      <c r="SRF53"/>
      <c r="SRG53" s="124"/>
      <c r="SRH53"/>
      <c r="SRI53" s="124"/>
      <c r="SRJ53"/>
      <c r="SRK53" s="124"/>
      <c r="SRL53"/>
      <c r="SRM53" s="124"/>
      <c r="SRN53"/>
      <c r="SRO53" s="124"/>
      <c r="SRP53"/>
      <c r="SRQ53" s="124"/>
      <c r="SRR53"/>
      <c r="SRS53" s="124"/>
      <c r="SRT53"/>
      <c r="SRU53" s="124"/>
      <c r="SRV53"/>
      <c r="SRW53" s="124"/>
      <c r="SRX53"/>
      <c r="SRY53" s="124"/>
      <c r="SRZ53"/>
      <c r="SSA53" s="124"/>
      <c r="SSB53"/>
      <c r="SSC53" s="124"/>
      <c r="SSD53"/>
      <c r="SSE53" s="124"/>
      <c r="SSF53"/>
      <c r="SSG53" s="124"/>
      <c r="SSH53"/>
      <c r="SSI53" s="124"/>
      <c r="SSJ53"/>
      <c r="SSK53" s="124"/>
      <c r="SSL53"/>
      <c r="SSM53" s="124"/>
      <c r="SSN53"/>
      <c r="SSO53" s="124"/>
      <c r="SSP53"/>
      <c r="SSQ53" s="124"/>
      <c r="SSR53"/>
      <c r="SSS53" s="124"/>
      <c r="SST53"/>
      <c r="SSU53" s="124"/>
      <c r="SSV53"/>
      <c r="SSW53" s="124"/>
      <c r="SSX53"/>
      <c r="SSY53" s="124"/>
      <c r="SSZ53"/>
      <c r="STA53" s="124"/>
      <c r="STB53"/>
      <c r="STC53" s="124"/>
      <c r="STD53"/>
      <c r="STE53" s="124"/>
      <c r="STF53"/>
      <c r="STG53" s="124"/>
      <c r="STH53"/>
      <c r="STI53" s="124"/>
      <c r="STJ53"/>
      <c r="STK53" s="124"/>
      <c r="STL53"/>
      <c r="STM53" s="124"/>
      <c r="STN53"/>
      <c r="STO53" s="124"/>
      <c r="STP53"/>
      <c r="STQ53" s="124"/>
      <c r="STR53"/>
      <c r="STS53" s="124"/>
      <c r="STT53"/>
      <c r="STU53" s="124"/>
      <c r="STV53"/>
      <c r="STW53" s="124"/>
      <c r="STX53"/>
      <c r="STY53" s="124"/>
      <c r="STZ53"/>
      <c r="SUA53" s="124"/>
      <c r="SUB53"/>
      <c r="SUC53" s="124"/>
      <c r="SUD53"/>
      <c r="SUE53" s="124"/>
      <c r="SUF53"/>
      <c r="SUG53" s="124"/>
      <c r="SUH53"/>
      <c r="SUI53" s="124"/>
      <c r="SUJ53"/>
      <c r="SUK53" s="124"/>
      <c r="SUL53"/>
      <c r="SUM53" s="124"/>
      <c r="SUN53"/>
      <c r="SUO53" s="124"/>
      <c r="SUP53"/>
      <c r="SUQ53" s="124"/>
      <c r="SUR53"/>
      <c r="SUS53" s="124"/>
      <c r="SUT53"/>
      <c r="SUU53" s="124"/>
      <c r="SUV53"/>
      <c r="SUW53" s="124"/>
      <c r="SUX53"/>
      <c r="SUY53" s="124"/>
      <c r="SUZ53"/>
      <c r="SVA53" s="124"/>
      <c r="SVB53"/>
      <c r="SVC53" s="124"/>
      <c r="SVD53"/>
      <c r="SVE53" s="124"/>
      <c r="SVF53"/>
      <c r="SVG53" s="124"/>
      <c r="SVH53"/>
      <c r="SVI53" s="124"/>
      <c r="SVJ53"/>
      <c r="SVK53" s="124"/>
      <c r="SVL53"/>
      <c r="SVM53" s="124"/>
      <c r="SVN53"/>
      <c r="SVO53" s="124"/>
      <c r="SVP53"/>
      <c r="SVQ53" s="124"/>
      <c r="SVR53"/>
      <c r="SVS53" s="124"/>
      <c r="SVT53"/>
      <c r="SVU53" s="124"/>
      <c r="SVV53"/>
      <c r="SVW53" s="124"/>
      <c r="SVX53"/>
      <c r="SVY53" s="124"/>
      <c r="SVZ53"/>
      <c r="SWA53" s="124"/>
      <c r="SWB53"/>
      <c r="SWC53" s="124"/>
      <c r="SWD53"/>
      <c r="SWE53" s="124"/>
      <c r="SWF53"/>
      <c r="SWG53" s="124"/>
      <c r="SWH53"/>
      <c r="SWI53" s="124"/>
      <c r="SWJ53"/>
      <c r="SWK53" s="124"/>
      <c r="SWL53"/>
      <c r="SWM53" s="124"/>
      <c r="SWN53"/>
      <c r="SWO53" s="124"/>
      <c r="SWP53"/>
      <c r="SWQ53" s="124"/>
      <c r="SWR53"/>
      <c r="SWS53" s="124"/>
      <c r="SWT53"/>
      <c r="SWU53" s="124"/>
      <c r="SWV53"/>
      <c r="SWW53" s="124"/>
      <c r="SWX53"/>
      <c r="SWY53" s="124"/>
      <c r="SWZ53"/>
      <c r="SXA53" s="124"/>
      <c r="SXB53"/>
      <c r="SXC53" s="124"/>
      <c r="SXD53"/>
      <c r="SXE53" s="124"/>
      <c r="SXF53"/>
      <c r="SXG53" s="124"/>
      <c r="SXH53"/>
      <c r="SXI53" s="124"/>
      <c r="SXJ53"/>
      <c r="SXK53" s="124"/>
      <c r="SXL53"/>
      <c r="SXM53" s="124"/>
      <c r="SXN53"/>
      <c r="SXO53" s="124"/>
      <c r="SXP53"/>
      <c r="SXQ53" s="124"/>
      <c r="SXR53"/>
      <c r="SXS53" s="124"/>
      <c r="SXT53"/>
      <c r="SXU53" s="124"/>
      <c r="SXV53"/>
      <c r="SXW53" s="124"/>
      <c r="SXX53"/>
      <c r="SXY53" s="124"/>
      <c r="SXZ53"/>
      <c r="SYA53" s="124"/>
      <c r="SYB53"/>
      <c r="SYC53" s="124"/>
      <c r="SYD53"/>
      <c r="SYE53" s="124"/>
      <c r="SYF53"/>
      <c r="SYG53" s="124"/>
      <c r="SYH53"/>
      <c r="SYI53" s="124"/>
      <c r="SYJ53"/>
      <c r="SYK53" s="124"/>
      <c r="SYL53"/>
      <c r="SYM53" s="124"/>
      <c r="SYN53"/>
      <c r="SYO53" s="124"/>
      <c r="SYP53"/>
      <c r="SYQ53" s="124"/>
      <c r="SYR53"/>
      <c r="SYS53" s="124"/>
      <c r="SYT53"/>
      <c r="SYU53" s="124"/>
      <c r="SYV53"/>
      <c r="SYW53" s="124"/>
      <c r="SYX53"/>
      <c r="SYY53" s="124"/>
      <c r="SYZ53"/>
      <c r="SZA53" s="124"/>
      <c r="SZB53"/>
      <c r="SZC53" s="124"/>
      <c r="SZD53"/>
      <c r="SZE53" s="124"/>
      <c r="SZF53"/>
      <c r="SZG53" s="124"/>
      <c r="SZH53"/>
      <c r="SZI53" s="124"/>
      <c r="SZJ53"/>
      <c r="SZK53" s="124"/>
      <c r="SZL53"/>
      <c r="SZM53" s="124"/>
      <c r="SZN53"/>
      <c r="SZO53" s="124"/>
      <c r="SZP53"/>
      <c r="SZQ53" s="124"/>
      <c r="SZR53"/>
      <c r="SZS53" s="124"/>
      <c r="SZT53"/>
      <c r="SZU53" s="124"/>
      <c r="SZV53"/>
      <c r="SZW53" s="124"/>
      <c r="SZX53"/>
      <c r="SZY53" s="124"/>
      <c r="SZZ53"/>
      <c r="TAA53" s="124"/>
      <c r="TAB53"/>
      <c r="TAC53" s="124"/>
      <c r="TAD53"/>
      <c r="TAE53" s="124"/>
      <c r="TAF53"/>
      <c r="TAG53" s="124"/>
      <c r="TAH53"/>
      <c r="TAI53" s="124"/>
      <c r="TAJ53"/>
      <c r="TAK53" s="124"/>
      <c r="TAL53"/>
      <c r="TAM53" s="124"/>
      <c r="TAN53"/>
      <c r="TAO53" s="124"/>
      <c r="TAP53"/>
      <c r="TAQ53" s="124"/>
      <c r="TAR53"/>
      <c r="TAS53" s="124"/>
      <c r="TAT53"/>
      <c r="TAU53" s="124"/>
      <c r="TAV53"/>
      <c r="TAW53" s="124"/>
      <c r="TAX53"/>
      <c r="TAY53" s="124"/>
      <c r="TAZ53"/>
      <c r="TBA53" s="124"/>
      <c r="TBB53"/>
      <c r="TBC53" s="124"/>
      <c r="TBD53"/>
      <c r="TBE53" s="124"/>
      <c r="TBF53"/>
      <c r="TBG53" s="124"/>
      <c r="TBH53"/>
      <c r="TBI53" s="124"/>
      <c r="TBJ53"/>
      <c r="TBK53" s="124"/>
      <c r="TBL53"/>
      <c r="TBM53" s="124"/>
      <c r="TBN53"/>
      <c r="TBO53" s="124"/>
      <c r="TBP53"/>
      <c r="TBQ53" s="124"/>
      <c r="TBR53"/>
      <c r="TBS53" s="124"/>
      <c r="TBT53"/>
      <c r="TBU53" s="124"/>
      <c r="TBV53"/>
      <c r="TBW53" s="124"/>
      <c r="TBX53"/>
      <c r="TBY53" s="124"/>
      <c r="TBZ53"/>
      <c r="TCA53" s="124"/>
      <c r="TCB53"/>
      <c r="TCC53" s="124"/>
      <c r="TCD53"/>
      <c r="TCE53" s="124"/>
      <c r="TCF53"/>
      <c r="TCG53" s="124"/>
      <c r="TCH53"/>
      <c r="TCI53" s="124"/>
      <c r="TCJ53"/>
      <c r="TCK53" s="124"/>
      <c r="TCL53"/>
      <c r="TCM53" s="124"/>
      <c r="TCN53"/>
      <c r="TCO53" s="124"/>
      <c r="TCP53"/>
      <c r="TCQ53" s="124"/>
      <c r="TCR53"/>
      <c r="TCS53" s="124"/>
      <c r="TCT53"/>
      <c r="TCU53" s="124"/>
      <c r="TCV53"/>
      <c r="TCW53" s="124"/>
      <c r="TCX53"/>
      <c r="TCY53" s="124"/>
      <c r="TCZ53"/>
      <c r="TDA53" s="124"/>
      <c r="TDB53"/>
      <c r="TDC53" s="124"/>
      <c r="TDD53"/>
      <c r="TDE53" s="124"/>
      <c r="TDF53"/>
      <c r="TDG53" s="124"/>
      <c r="TDH53"/>
      <c r="TDI53" s="124"/>
      <c r="TDJ53"/>
      <c r="TDK53" s="124"/>
      <c r="TDL53"/>
      <c r="TDM53" s="124"/>
      <c r="TDN53"/>
      <c r="TDO53" s="124"/>
      <c r="TDP53"/>
      <c r="TDQ53" s="124"/>
      <c r="TDR53"/>
      <c r="TDS53" s="124"/>
      <c r="TDT53"/>
      <c r="TDU53" s="124"/>
      <c r="TDV53"/>
      <c r="TDW53" s="124"/>
      <c r="TDX53"/>
      <c r="TDY53" s="124"/>
      <c r="TDZ53"/>
      <c r="TEA53" s="124"/>
      <c r="TEB53"/>
      <c r="TEC53" s="124"/>
      <c r="TED53"/>
      <c r="TEE53" s="124"/>
      <c r="TEF53"/>
      <c r="TEG53" s="124"/>
      <c r="TEH53"/>
      <c r="TEI53" s="124"/>
      <c r="TEJ53"/>
      <c r="TEK53" s="124"/>
      <c r="TEL53"/>
      <c r="TEM53" s="124"/>
      <c r="TEN53"/>
      <c r="TEO53" s="124"/>
      <c r="TEP53"/>
      <c r="TEQ53" s="124"/>
      <c r="TER53"/>
      <c r="TES53" s="124"/>
      <c r="TET53"/>
      <c r="TEU53" s="124"/>
      <c r="TEV53"/>
      <c r="TEW53" s="124"/>
      <c r="TEX53"/>
      <c r="TEY53" s="124"/>
      <c r="TEZ53"/>
      <c r="TFA53" s="124"/>
      <c r="TFB53"/>
      <c r="TFC53" s="124"/>
      <c r="TFD53"/>
      <c r="TFE53" s="124"/>
      <c r="TFF53"/>
      <c r="TFG53" s="124"/>
      <c r="TFH53"/>
      <c r="TFI53" s="124"/>
      <c r="TFJ53"/>
      <c r="TFK53" s="124"/>
      <c r="TFL53"/>
      <c r="TFM53" s="124"/>
      <c r="TFN53"/>
      <c r="TFO53" s="124"/>
      <c r="TFP53"/>
      <c r="TFQ53" s="124"/>
      <c r="TFR53"/>
      <c r="TFS53" s="124"/>
      <c r="TFT53"/>
      <c r="TFU53" s="124"/>
      <c r="TFV53"/>
      <c r="TFW53" s="124"/>
      <c r="TFX53"/>
      <c r="TFY53" s="124"/>
      <c r="TFZ53"/>
      <c r="TGA53" s="124"/>
      <c r="TGB53"/>
      <c r="TGC53" s="124"/>
      <c r="TGD53"/>
      <c r="TGE53" s="124"/>
      <c r="TGF53"/>
      <c r="TGG53" s="124"/>
      <c r="TGH53"/>
      <c r="TGI53" s="124"/>
      <c r="TGJ53"/>
      <c r="TGK53" s="124"/>
      <c r="TGL53"/>
      <c r="TGM53" s="124"/>
      <c r="TGN53"/>
      <c r="TGO53" s="124"/>
      <c r="TGP53"/>
      <c r="TGQ53" s="124"/>
      <c r="TGR53"/>
      <c r="TGS53" s="124"/>
      <c r="TGT53"/>
      <c r="TGU53" s="124"/>
      <c r="TGV53"/>
      <c r="TGW53" s="124"/>
      <c r="TGX53"/>
      <c r="TGY53" s="124"/>
      <c r="TGZ53"/>
      <c r="THA53" s="124"/>
      <c r="THB53"/>
      <c r="THC53" s="124"/>
      <c r="THD53"/>
      <c r="THE53" s="124"/>
      <c r="THF53"/>
      <c r="THG53" s="124"/>
      <c r="THH53"/>
      <c r="THI53" s="124"/>
      <c r="THJ53"/>
      <c r="THK53" s="124"/>
      <c r="THL53"/>
      <c r="THM53" s="124"/>
      <c r="THN53"/>
      <c r="THO53" s="124"/>
      <c r="THP53"/>
      <c r="THQ53" s="124"/>
      <c r="THR53"/>
      <c r="THS53" s="124"/>
      <c r="THT53"/>
      <c r="THU53" s="124"/>
      <c r="THV53"/>
      <c r="THW53" s="124"/>
      <c r="THX53"/>
      <c r="THY53" s="124"/>
      <c r="THZ53"/>
      <c r="TIA53" s="124"/>
      <c r="TIB53"/>
      <c r="TIC53" s="124"/>
      <c r="TID53"/>
      <c r="TIE53" s="124"/>
      <c r="TIF53"/>
      <c r="TIG53" s="124"/>
      <c r="TIH53"/>
      <c r="TII53" s="124"/>
      <c r="TIJ53"/>
      <c r="TIK53" s="124"/>
      <c r="TIL53"/>
      <c r="TIM53" s="124"/>
      <c r="TIN53"/>
      <c r="TIO53" s="124"/>
      <c r="TIP53"/>
      <c r="TIQ53" s="124"/>
      <c r="TIR53"/>
      <c r="TIS53" s="124"/>
      <c r="TIT53"/>
      <c r="TIU53" s="124"/>
      <c r="TIV53"/>
      <c r="TIW53" s="124"/>
      <c r="TIX53"/>
      <c r="TIY53" s="124"/>
      <c r="TIZ53"/>
      <c r="TJA53" s="124"/>
      <c r="TJB53"/>
      <c r="TJC53" s="124"/>
      <c r="TJD53"/>
      <c r="TJE53" s="124"/>
      <c r="TJF53"/>
      <c r="TJG53" s="124"/>
      <c r="TJH53"/>
      <c r="TJI53" s="124"/>
      <c r="TJJ53"/>
      <c r="TJK53" s="124"/>
      <c r="TJL53"/>
      <c r="TJM53" s="124"/>
      <c r="TJN53"/>
      <c r="TJO53" s="124"/>
      <c r="TJP53"/>
      <c r="TJQ53" s="124"/>
      <c r="TJR53"/>
      <c r="TJS53" s="124"/>
      <c r="TJT53"/>
      <c r="TJU53" s="124"/>
      <c r="TJV53"/>
      <c r="TJW53" s="124"/>
      <c r="TJX53"/>
      <c r="TJY53" s="124"/>
      <c r="TJZ53"/>
      <c r="TKA53" s="124"/>
      <c r="TKB53"/>
      <c r="TKC53" s="124"/>
      <c r="TKD53"/>
      <c r="TKE53" s="124"/>
      <c r="TKF53"/>
      <c r="TKG53" s="124"/>
      <c r="TKH53"/>
      <c r="TKI53" s="124"/>
      <c r="TKJ53"/>
      <c r="TKK53" s="124"/>
      <c r="TKL53"/>
      <c r="TKM53" s="124"/>
      <c r="TKN53"/>
      <c r="TKO53" s="124"/>
      <c r="TKP53"/>
      <c r="TKQ53" s="124"/>
      <c r="TKR53"/>
      <c r="TKS53" s="124"/>
      <c r="TKT53"/>
      <c r="TKU53" s="124"/>
      <c r="TKV53"/>
      <c r="TKW53" s="124"/>
      <c r="TKX53"/>
      <c r="TKY53" s="124"/>
      <c r="TKZ53"/>
      <c r="TLA53" s="124"/>
      <c r="TLB53"/>
      <c r="TLC53" s="124"/>
      <c r="TLD53"/>
      <c r="TLE53" s="124"/>
      <c r="TLF53"/>
      <c r="TLG53" s="124"/>
      <c r="TLH53"/>
      <c r="TLI53" s="124"/>
      <c r="TLJ53"/>
      <c r="TLK53" s="124"/>
      <c r="TLL53"/>
      <c r="TLM53" s="124"/>
      <c r="TLN53"/>
      <c r="TLO53" s="124"/>
      <c r="TLP53"/>
      <c r="TLQ53" s="124"/>
      <c r="TLR53"/>
      <c r="TLS53" s="124"/>
      <c r="TLT53"/>
      <c r="TLU53" s="124"/>
      <c r="TLV53"/>
      <c r="TLW53" s="124"/>
      <c r="TLX53"/>
      <c r="TLY53" s="124"/>
      <c r="TLZ53"/>
      <c r="TMA53" s="124"/>
      <c r="TMB53"/>
      <c r="TMC53" s="124"/>
      <c r="TMD53"/>
      <c r="TME53" s="124"/>
      <c r="TMF53"/>
      <c r="TMG53" s="124"/>
      <c r="TMH53"/>
      <c r="TMI53" s="124"/>
      <c r="TMJ53"/>
      <c r="TMK53" s="124"/>
      <c r="TML53"/>
      <c r="TMM53" s="124"/>
      <c r="TMN53"/>
      <c r="TMO53" s="124"/>
      <c r="TMP53"/>
      <c r="TMQ53" s="124"/>
      <c r="TMR53"/>
      <c r="TMS53" s="124"/>
      <c r="TMT53"/>
      <c r="TMU53" s="124"/>
      <c r="TMV53"/>
      <c r="TMW53" s="124"/>
      <c r="TMX53"/>
      <c r="TMY53" s="124"/>
      <c r="TMZ53"/>
      <c r="TNA53" s="124"/>
      <c r="TNB53"/>
      <c r="TNC53" s="124"/>
      <c r="TND53"/>
      <c r="TNE53" s="124"/>
      <c r="TNF53"/>
      <c r="TNG53" s="124"/>
      <c r="TNH53"/>
      <c r="TNI53" s="124"/>
      <c r="TNJ53"/>
      <c r="TNK53" s="124"/>
      <c r="TNL53"/>
      <c r="TNM53" s="124"/>
      <c r="TNN53"/>
      <c r="TNO53" s="124"/>
      <c r="TNP53"/>
      <c r="TNQ53" s="124"/>
      <c r="TNR53"/>
      <c r="TNS53" s="124"/>
      <c r="TNT53"/>
      <c r="TNU53" s="124"/>
      <c r="TNV53"/>
      <c r="TNW53" s="124"/>
      <c r="TNX53"/>
      <c r="TNY53" s="124"/>
      <c r="TNZ53"/>
      <c r="TOA53" s="124"/>
      <c r="TOB53"/>
      <c r="TOC53" s="124"/>
      <c r="TOD53"/>
      <c r="TOE53" s="124"/>
      <c r="TOF53"/>
      <c r="TOG53" s="124"/>
      <c r="TOH53"/>
      <c r="TOI53" s="124"/>
      <c r="TOJ53"/>
      <c r="TOK53" s="124"/>
      <c r="TOL53"/>
      <c r="TOM53" s="124"/>
      <c r="TON53"/>
      <c r="TOO53" s="124"/>
      <c r="TOP53"/>
      <c r="TOQ53" s="124"/>
      <c r="TOR53"/>
      <c r="TOS53" s="124"/>
      <c r="TOT53"/>
      <c r="TOU53" s="124"/>
      <c r="TOV53"/>
      <c r="TOW53" s="124"/>
      <c r="TOX53"/>
      <c r="TOY53" s="124"/>
      <c r="TOZ53"/>
      <c r="TPA53" s="124"/>
      <c r="TPB53"/>
      <c r="TPC53" s="124"/>
      <c r="TPD53"/>
      <c r="TPE53" s="124"/>
      <c r="TPF53"/>
      <c r="TPG53" s="124"/>
      <c r="TPH53"/>
      <c r="TPI53" s="124"/>
      <c r="TPJ53"/>
      <c r="TPK53" s="124"/>
      <c r="TPL53"/>
      <c r="TPM53" s="124"/>
      <c r="TPN53"/>
      <c r="TPO53" s="124"/>
      <c r="TPP53"/>
      <c r="TPQ53" s="124"/>
      <c r="TPR53"/>
      <c r="TPS53" s="124"/>
      <c r="TPT53"/>
      <c r="TPU53" s="124"/>
      <c r="TPV53"/>
      <c r="TPW53" s="124"/>
      <c r="TPX53"/>
      <c r="TPY53" s="124"/>
      <c r="TPZ53"/>
      <c r="TQA53" s="124"/>
      <c r="TQB53"/>
      <c r="TQC53" s="124"/>
      <c r="TQD53"/>
      <c r="TQE53" s="124"/>
      <c r="TQF53"/>
      <c r="TQG53" s="124"/>
      <c r="TQH53"/>
      <c r="TQI53" s="124"/>
      <c r="TQJ53"/>
      <c r="TQK53" s="124"/>
      <c r="TQL53"/>
      <c r="TQM53" s="124"/>
      <c r="TQN53"/>
      <c r="TQO53" s="124"/>
      <c r="TQP53"/>
      <c r="TQQ53" s="124"/>
      <c r="TQR53"/>
      <c r="TQS53" s="124"/>
      <c r="TQT53"/>
      <c r="TQU53" s="124"/>
      <c r="TQV53"/>
      <c r="TQW53" s="124"/>
      <c r="TQX53"/>
      <c r="TQY53" s="124"/>
      <c r="TQZ53"/>
      <c r="TRA53" s="124"/>
      <c r="TRB53"/>
      <c r="TRC53" s="124"/>
      <c r="TRD53"/>
      <c r="TRE53" s="124"/>
      <c r="TRF53"/>
      <c r="TRG53" s="124"/>
      <c r="TRH53"/>
      <c r="TRI53" s="124"/>
      <c r="TRJ53"/>
      <c r="TRK53" s="124"/>
      <c r="TRL53"/>
      <c r="TRM53" s="124"/>
      <c r="TRN53"/>
      <c r="TRO53" s="124"/>
      <c r="TRP53"/>
      <c r="TRQ53" s="124"/>
      <c r="TRR53"/>
      <c r="TRS53" s="124"/>
      <c r="TRT53"/>
      <c r="TRU53" s="124"/>
      <c r="TRV53"/>
      <c r="TRW53" s="124"/>
      <c r="TRX53"/>
      <c r="TRY53" s="124"/>
      <c r="TRZ53"/>
      <c r="TSA53" s="124"/>
      <c r="TSB53"/>
      <c r="TSC53" s="124"/>
      <c r="TSD53"/>
      <c r="TSE53" s="124"/>
      <c r="TSF53"/>
      <c r="TSG53" s="124"/>
      <c r="TSH53"/>
      <c r="TSI53" s="124"/>
      <c r="TSJ53"/>
      <c r="TSK53" s="124"/>
      <c r="TSL53"/>
      <c r="TSM53" s="124"/>
      <c r="TSN53"/>
      <c r="TSO53" s="124"/>
      <c r="TSP53"/>
      <c r="TSQ53" s="124"/>
      <c r="TSR53"/>
      <c r="TSS53" s="124"/>
      <c r="TST53"/>
      <c r="TSU53" s="124"/>
      <c r="TSV53"/>
      <c r="TSW53" s="124"/>
      <c r="TSX53"/>
      <c r="TSY53" s="124"/>
      <c r="TSZ53"/>
      <c r="TTA53" s="124"/>
      <c r="TTB53"/>
      <c r="TTC53" s="124"/>
      <c r="TTD53"/>
      <c r="TTE53" s="124"/>
      <c r="TTF53"/>
      <c r="TTG53" s="124"/>
      <c r="TTH53"/>
      <c r="TTI53" s="124"/>
      <c r="TTJ53"/>
      <c r="TTK53" s="124"/>
      <c r="TTL53"/>
      <c r="TTM53" s="124"/>
      <c r="TTN53"/>
      <c r="TTO53" s="124"/>
      <c r="TTP53"/>
      <c r="TTQ53" s="124"/>
      <c r="TTR53"/>
      <c r="TTS53" s="124"/>
      <c r="TTT53"/>
      <c r="TTU53" s="124"/>
      <c r="TTV53"/>
      <c r="TTW53" s="124"/>
      <c r="TTX53"/>
      <c r="TTY53" s="124"/>
      <c r="TTZ53"/>
      <c r="TUA53" s="124"/>
      <c r="TUB53"/>
      <c r="TUC53" s="124"/>
      <c r="TUD53"/>
      <c r="TUE53" s="124"/>
      <c r="TUF53"/>
      <c r="TUG53" s="124"/>
      <c r="TUH53"/>
      <c r="TUI53" s="124"/>
      <c r="TUJ53"/>
      <c r="TUK53" s="124"/>
      <c r="TUL53"/>
      <c r="TUM53" s="124"/>
      <c r="TUN53"/>
      <c r="TUO53" s="124"/>
      <c r="TUP53"/>
      <c r="TUQ53" s="124"/>
      <c r="TUR53"/>
      <c r="TUS53" s="124"/>
      <c r="TUT53"/>
      <c r="TUU53" s="124"/>
      <c r="TUV53"/>
      <c r="TUW53" s="124"/>
      <c r="TUX53"/>
      <c r="TUY53" s="124"/>
      <c r="TUZ53"/>
      <c r="TVA53" s="124"/>
      <c r="TVB53"/>
      <c r="TVC53" s="124"/>
      <c r="TVD53"/>
      <c r="TVE53" s="124"/>
      <c r="TVF53"/>
      <c r="TVG53" s="124"/>
      <c r="TVH53"/>
      <c r="TVI53" s="124"/>
      <c r="TVJ53"/>
      <c r="TVK53" s="124"/>
      <c r="TVL53"/>
      <c r="TVM53" s="124"/>
      <c r="TVN53"/>
      <c r="TVO53" s="124"/>
      <c r="TVP53"/>
      <c r="TVQ53" s="124"/>
      <c r="TVR53"/>
      <c r="TVS53" s="124"/>
      <c r="TVT53"/>
      <c r="TVU53" s="124"/>
      <c r="TVV53"/>
      <c r="TVW53" s="124"/>
      <c r="TVX53"/>
      <c r="TVY53" s="124"/>
      <c r="TVZ53"/>
      <c r="TWA53" s="124"/>
      <c r="TWB53"/>
      <c r="TWC53" s="124"/>
      <c r="TWD53"/>
      <c r="TWE53" s="124"/>
      <c r="TWF53"/>
      <c r="TWG53" s="124"/>
      <c r="TWH53"/>
      <c r="TWI53" s="124"/>
      <c r="TWJ53"/>
      <c r="TWK53" s="124"/>
      <c r="TWL53"/>
      <c r="TWM53" s="124"/>
      <c r="TWN53"/>
      <c r="TWO53" s="124"/>
      <c r="TWP53"/>
      <c r="TWQ53" s="124"/>
      <c r="TWR53"/>
      <c r="TWS53" s="124"/>
      <c r="TWT53"/>
      <c r="TWU53" s="124"/>
      <c r="TWV53"/>
      <c r="TWW53" s="124"/>
      <c r="TWX53"/>
      <c r="TWY53" s="124"/>
      <c r="TWZ53"/>
      <c r="TXA53" s="124"/>
      <c r="TXB53"/>
      <c r="TXC53" s="124"/>
      <c r="TXD53"/>
      <c r="TXE53" s="124"/>
      <c r="TXF53"/>
      <c r="TXG53" s="124"/>
      <c r="TXH53"/>
      <c r="TXI53" s="124"/>
      <c r="TXJ53"/>
      <c r="TXK53" s="124"/>
      <c r="TXL53"/>
      <c r="TXM53" s="124"/>
      <c r="TXN53"/>
      <c r="TXO53" s="124"/>
      <c r="TXP53"/>
      <c r="TXQ53" s="124"/>
      <c r="TXR53"/>
      <c r="TXS53" s="124"/>
      <c r="TXT53"/>
      <c r="TXU53" s="124"/>
      <c r="TXV53"/>
      <c r="TXW53" s="124"/>
      <c r="TXX53"/>
      <c r="TXY53" s="124"/>
      <c r="TXZ53"/>
      <c r="TYA53" s="124"/>
      <c r="TYB53"/>
      <c r="TYC53" s="124"/>
      <c r="TYD53"/>
      <c r="TYE53" s="124"/>
      <c r="TYF53"/>
      <c r="TYG53" s="124"/>
      <c r="TYH53"/>
      <c r="TYI53" s="124"/>
      <c r="TYJ53"/>
      <c r="TYK53" s="124"/>
      <c r="TYL53"/>
      <c r="TYM53" s="124"/>
      <c r="TYN53"/>
      <c r="TYO53" s="124"/>
      <c r="TYP53"/>
      <c r="TYQ53" s="124"/>
      <c r="TYR53"/>
      <c r="TYS53" s="124"/>
      <c r="TYT53"/>
      <c r="TYU53" s="124"/>
      <c r="TYV53"/>
      <c r="TYW53" s="124"/>
      <c r="TYX53"/>
      <c r="TYY53" s="124"/>
      <c r="TYZ53"/>
      <c r="TZA53" s="124"/>
      <c r="TZB53"/>
      <c r="TZC53" s="124"/>
      <c r="TZD53"/>
      <c r="TZE53" s="124"/>
      <c r="TZF53"/>
      <c r="TZG53" s="124"/>
      <c r="TZH53"/>
      <c r="TZI53" s="124"/>
      <c r="TZJ53"/>
      <c r="TZK53" s="124"/>
      <c r="TZL53"/>
      <c r="TZM53" s="124"/>
      <c r="TZN53"/>
      <c r="TZO53" s="124"/>
      <c r="TZP53"/>
      <c r="TZQ53" s="124"/>
      <c r="TZR53"/>
      <c r="TZS53" s="124"/>
      <c r="TZT53"/>
      <c r="TZU53" s="124"/>
      <c r="TZV53"/>
      <c r="TZW53" s="124"/>
      <c r="TZX53"/>
      <c r="TZY53" s="124"/>
      <c r="TZZ53"/>
      <c r="UAA53" s="124"/>
      <c r="UAB53"/>
      <c r="UAC53" s="124"/>
      <c r="UAD53"/>
      <c r="UAE53" s="124"/>
      <c r="UAF53"/>
      <c r="UAG53" s="124"/>
      <c r="UAH53"/>
      <c r="UAI53" s="124"/>
      <c r="UAJ53"/>
      <c r="UAK53" s="124"/>
      <c r="UAL53"/>
      <c r="UAM53" s="124"/>
      <c r="UAN53"/>
      <c r="UAO53" s="124"/>
      <c r="UAP53"/>
      <c r="UAQ53" s="124"/>
      <c r="UAR53"/>
      <c r="UAS53" s="124"/>
      <c r="UAT53"/>
      <c r="UAU53" s="124"/>
      <c r="UAV53"/>
      <c r="UAW53" s="124"/>
      <c r="UAX53"/>
      <c r="UAY53" s="124"/>
      <c r="UAZ53"/>
      <c r="UBA53" s="124"/>
      <c r="UBB53"/>
      <c r="UBC53" s="124"/>
      <c r="UBD53"/>
      <c r="UBE53" s="124"/>
      <c r="UBF53"/>
      <c r="UBG53" s="124"/>
      <c r="UBH53"/>
      <c r="UBI53" s="124"/>
      <c r="UBJ53"/>
      <c r="UBK53" s="124"/>
      <c r="UBL53"/>
      <c r="UBM53" s="124"/>
      <c r="UBN53"/>
      <c r="UBO53" s="124"/>
      <c r="UBP53"/>
      <c r="UBQ53" s="124"/>
      <c r="UBR53"/>
      <c r="UBS53" s="124"/>
      <c r="UBT53"/>
      <c r="UBU53" s="124"/>
      <c r="UBV53"/>
      <c r="UBW53" s="124"/>
      <c r="UBX53"/>
      <c r="UBY53" s="124"/>
      <c r="UBZ53"/>
      <c r="UCA53" s="124"/>
      <c r="UCB53"/>
      <c r="UCC53" s="124"/>
      <c r="UCD53"/>
      <c r="UCE53" s="124"/>
      <c r="UCF53"/>
      <c r="UCG53" s="124"/>
      <c r="UCH53"/>
      <c r="UCI53" s="124"/>
      <c r="UCJ53"/>
      <c r="UCK53" s="124"/>
      <c r="UCL53"/>
      <c r="UCM53" s="124"/>
      <c r="UCN53"/>
      <c r="UCO53" s="124"/>
      <c r="UCP53"/>
      <c r="UCQ53" s="124"/>
      <c r="UCR53"/>
      <c r="UCS53" s="124"/>
      <c r="UCT53"/>
      <c r="UCU53" s="124"/>
      <c r="UCV53"/>
      <c r="UCW53" s="124"/>
      <c r="UCX53"/>
      <c r="UCY53" s="124"/>
      <c r="UCZ53"/>
      <c r="UDA53" s="124"/>
      <c r="UDB53"/>
      <c r="UDC53" s="124"/>
      <c r="UDD53"/>
      <c r="UDE53" s="124"/>
      <c r="UDF53"/>
      <c r="UDG53" s="124"/>
      <c r="UDH53"/>
      <c r="UDI53" s="124"/>
      <c r="UDJ53"/>
      <c r="UDK53" s="124"/>
      <c r="UDL53"/>
      <c r="UDM53" s="124"/>
      <c r="UDN53"/>
      <c r="UDO53" s="124"/>
      <c r="UDP53"/>
      <c r="UDQ53" s="124"/>
      <c r="UDR53"/>
      <c r="UDS53" s="124"/>
      <c r="UDT53"/>
      <c r="UDU53" s="124"/>
      <c r="UDV53"/>
      <c r="UDW53" s="124"/>
      <c r="UDX53"/>
      <c r="UDY53" s="124"/>
      <c r="UDZ53"/>
      <c r="UEA53" s="124"/>
      <c r="UEB53"/>
      <c r="UEC53" s="124"/>
      <c r="UED53"/>
      <c r="UEE53" s="124"/>
      <c r="UEF53"/>
      <c r="UEG53" s="124"/>
      <c r="UEH53"/>
      <c r="UEI53" s="124"/>
      <c r="UEJ53"/>
      <c r="UEK53" s="124"/>
      <c r="UEL53"/>
      <c r="UEM53" s="124"/>
      <c r="UEN53"/>
      <c r="UEO53" s="124"/>
      <c r="UEP53"/>
      <c r="UEQ53" s="124"/>
      <c r="UER53"/>
      <c r="UES53" s="124"/>
      <c r="UET53"/>
      <c r="UEU53" s="124"/>
      <c r="UEV53"/>
      <c r="UEW53" s="124"/>
      <c r="UEX53"/>
      <c r="UEY53" s="124"/>
      <c r="UEZ53"/>
      <c r="UFA53" s="124"/>
      <c r="UFB53"/>
      <c r="UFC53" s="124"/>
      <c r="UFD53"/>
      <c r="UFE53" s="124"/>
      <c r="UFF53"/>
      <c r="UFG53" s="124"/>
      <c r="UFH53"/>
      <c r="UFI53" s="124"/>
      <c r="UFJ53"/>
      <c r="UFK53" s="124"/>
      <c r="UFL53"/>
      <c r="UFM53" s="124"/>
      <c r="UFN53"/>
      <c r="UFO53" s="124"/>
      <c r="UFP53"/>
      <c r="UFQ53" s="124"/>
      <c r="UFR53"/>
      <c r="UFS53" s="124"/>
      <c r="UFT53"/>
      <c r="UFU53" s="124"/>
      <c r="UFV53"/>
      <c r="UFW53" s="124"/>
      <c r="UFX53"/>
      <c r="UFY53" s="124"/>
      <c r="UFZ53"/>
      <c r="UGA53" s="124"/>
      <c r="UGB53"/>
      <c r="UGC53" s="124"/>
      <c r="UGD53"/>
      <c r="UGE53" s="124"/>
      <c r="UGF53"/>
      <c r="UGG53" s="124"/>
      <c r="UGH53"/>
      <c r="UGI53" s="124"/>
      <c r="UGJ53"/>
      <c r="UGK53" s="124"/>
      <c r="UGL53"/>
      <c r="UGM53" s="124"/>
      <c r="UGN53"/>
      <c r="UGO53" s="124"/>
      <c r="UGP53"/>
      <c r="UGQ53" s="124"/>
      <c r="UGR53"/>
      <c r="UGS53" s="124"/>
      <c r="UGT53"/>
      <c r="UGU53" s="124"/>
      <c r="UGV53"/>
      <c r="UGW53" s="124"/>
      <c r="UGX53"/>
      <c r="UGY53" s="124"/>
      <c r="UGZ53"/>
      <c r="UHA53" s="124"/>
      <c r="UHB53"/>
      <c r="UHC53" s="124"/>
      <c r="UHD53"/>
      <c r="UHE53" s="124"/>
      <c r="UHF53"/>
      <c r="UHG53" s="124"/>
      <c r="UHH53"/>
      <c r="UHI53" s="124"/>
      <c r="UHJ53"/>
      <c r="UHK53" s="124"/>
      <c r="UHL53"/>
      <c r="UHM53" s="124"/>
      <c r="UHN53"/>
      <c r="UHO53" s="124"/>
      <c r="UHP53"/>
      <c r="UHQ53" s="124"/>
      <c r="UHR53"/>
      <c r="UHS53" s="124"/>
      <c r="UHT53"/>
      <c r="UHU53" s="124"/>
      <c r="UHV53"/>
      <c r="UHW53" s="124"/>
      <c r="UHX53"/>
      <c r="UHY53" s="124"/>
      <c r="UHZ53"/>
      <c r="UIA53" s="124"/>
      <c r="UIB53"/>
      <c r="UIC53" s="124"/>
      <c r="UID53"/>
      <c r="UIE53" s="124"/>
      <c r="UIF53"/>
      <c r="UIG53" s="124"/>
      <c r="UIH53"/>
      <c r="UII53" s="124"/>
      <c r="UIJ53"/>
      <c r="UIK53" s="124"/>
      <c r="UIL53"/>
      <c r="UIM53" s="124"/>
      <c r="UIN53"/>
      <c r="UIO53" s="124"/>
      <c r="UIP53"/>
      <c r="UIQ53" s="124"/>
      <c r="UIR53"/>
      <c r="UIS53" s="124"/>
      <c r="UIT53"/>
      <c r="UIU53" s="124"/>
      <c r="UIV53"/>
      <c r="UIW53" s="124"/>
      <c r="UIX53"/>
      <c r="UIY53" s="124"/>
      <c r="UIZ53"/>
      <c r="UJA53" s="124"/>
      <c r="UJB53"/>
      <c r="UJC53" s="124"/>
      <c r="UJD53"/>
      <c r="UJE53" s="124"/>
      <c r="UJF53"/>
      <c r="UJG53" s="124"/>
      <c r="UJH53"/>
      <c r="UJI53" s="124"/>
      <c r="UJJ53"/>
      <c r="UJK53" s="124"/>
      <c r="UJL53"/>
      <c r="UJM53" s="124"/>
      <c r="UJN53"/>
      <c r="UJO53" s="124"/>
      <c r="UJP53"/>
      <c r="UJQ53" s="124"/>
      <c r="UJR53"/>
      <c r="UJS53" s="124"/>
      <c r="UJT53"/>
      <c r="UJU53" s="124"/>
      <c r="UJV53"/>
      <c r="UJW53" s="124"/>
      <c r="UJX53"/>
      <c r="UJY53" s="124"/>
      <c r="UJZ53"/>
      <c r="UKA53" s="124"/>
      <c r="UKB53"/>
      <c r="UKC53" s="124"/>
      <c r="UKD53"/>
      <c r="UKE53" s="124"/>
      <c r="UKF53"/>
      <c r="UKG53" s="124"/>
      <c r="UKH53"/>
      <c r="UKI53" s="124"/>
      <c r="UKJ53"/>
      <c r="UKK53" s="124"/>
      <c r="UKL53"/>
      <c r="UKM53" s="124"/>
      <c r="UKN53"/>
      <c r="UKO53" s="124"/>
      <c r="UKP53"/>
      <c r="UKQ53" s="124"/>
      <c r="UKR53"/>
      <c r="UKS53" s="124"/>
      <c r="UKT53"/>
      <c r="UKU53" s="124"/>
      <c r="UKV53"/>
      <c r="UKW53" s="124"/>
      <c r="UKX53"/>
      <c r="UKY53" s="124"/>
      <c r="UKZ53"/>
      <c r="ULA53" s="124"/>
      <c r="ULB53"/>
      <c r="ULC53" s="124"/>
      <c r="ULD53"/>
      <c r="ULE53" s="124"/>
      <c r="ULF53"/>
      <c r="ULG53" s="124"/>
      <c r="ULH53"/>
      <c r="ULI53" s="124"/>
      <c r="ULJ53"/>
      <c r="ULK53" s="124"/>
      <c r="ULL53"/>
      <c r="ULM53" s="124"/>
      <c r="ULN53"/>
      <c r="ULO53" s="124"/>
      <c r="ULP53"/>
      <c r="ULQ53" s="124"/>
      <c r="ULR53"/>
      <c r="ULS53" s="124"/>
      <c r="ULT53"/>
      <c r="ULU53" s="124"/>
      <c r="ULV53"/>
      <c r="ULW53" s="124"/>
      <c r="ULX53"/>
      <c r="ULY53" s="124"/>
      <c r="ULZ53"/>
      <c r="UMA53" s="124"/>
      <c r="UMB53"/>
      <c r="UMC53" s="124"/>
      <c r="UMD53"/>
      <c r="UME53" s="124"/>
      <c r="UMF53"/>
      <c r="UMG53" s="124"/>
      <c r="UMH53"/>
      <c r="UMI53" s="124"/>
      <c r="UMJ53"/>
      <c r="UMK53" s="124"/>
      <c r="UML53"/>
      <c r="UMM53" s="124"/>
      <c r="UMN53"/>
      <c r="UMO53" s="124"/>
      <c r="UMP53"/>
      <c r="UMQ53" s="124"/>
      <c r="UMR53"/>
      <c r="UMS53" s="124"/>
      <c r="UMT53"/>
      <c r="UMU53" s="124"/>
      <c r="UMV53"/>
      <c r="UMW53" s="124"/>
      <c r="UMX53"/>
      <c r="UMY53" s="124"/>
      <c r="UMZ53"/>
      <c r="UNA53" s="124"/>
      <c r="UNB53"/>
      <c r="UNC53" s="124"/>
      <c r="UND53"/>
      <c r="UNE53" s="124"/>
      <c r="UNF53"/>
      <c r="UNG53" s="124"/>
      <c r="UNH53"/>
      <c r="UNI53" s="124"/>
      <c r="UNJ53"/>
      <c r="UNK53" s="124"/>
      <c r="UNL53"/>
      <c r="UNM53" s="124"/>
      <c r="UNN53"/>
      <c r="UNO53" s="124"/>
      <c r="UNP53"/>
      <c r="UNQ53" s="124"/>
      <c r="UNR53"/>
      <c r="UNS53" s="124"/>
      <c r="UNT53"/>
      <c r="UNU53" s="124"/>
      <c r="UNV53"/>
      <c r="UNW53" s="124"/>
      <c r="UNX53"/>
      <c r="UNY53" s="124"/>
      <c r="UNZ53"/>
      <c r="UOA53" s="124"/>
      <c r="UOB53"/>
      <c r="UOC53" s="124"/>
      <c r="UOD53"/>
      <c r="UOE53" s="124"/>
      <c r="UOF53"/>
      <c r="UOG53" s="124"/>
      <c r="UOH53"/>
      <c r="UOI53" s="124"/>
      <c r="UOJ53"/>
      <c r="UOK53" s="124"/>
      <c r="UOL53"/>
      <c r="UOM53" s="124"/>
      <c r="UON53"/>
      <c r="UOO53" s="124"/>
      <c r="UOP53"/>
      <c r="UOQ53" s="124"/>
      <c r="UOR53"/>
      <c r="UOS53" s="124"/>
      <c r="UOT53"/>
      <c r="UOU53" s="124"/>
      <c r="UOV53"/>
      <c r="UOW53" s="124"/>
      <c r="UOX53"/>
      <c r="UOY53" s="124"/>
      <c r="UOZ53"/>
      <c r="UPA53" s="124"/>
      <c r="UPB53"/>
      <c r="UPC53" s="124"/>
      <c r="UPD53"/>
      <c r="UPE53" s="124"/>
      <c r="UPF53"/>
      <c r="UPG53" s="124"/>
      <c r="UPH53"/>
      <c r="UPI53" s="124"/>
      <c r="UPJ53"/>
      <c r="UPK53" s="124"/>
      <c r="UPL53"/>
      <c r="UPM53" s="124"/>
      <c r="UPN53"/>
      <c r="UPO53" s="124"/>
      <c r="UPP53"/>
      <c r="UPQ53" s="124"/>
      <c r="UPR53"/>
      <c r="UPS53" s="124"/>
      <c r="UPT53"/>
      <c r="UPU53" s="124"/>
      <c r="UPV53"/>
      <c r="UPW53" s="124"/>
      <c r="UPX53"/>
      <c r="UPY53" s="124"/>
      <c r="UPZ53"/>
      <c r="UQA53" s="124"/>
      <c r="UQB53"/>
      <c r="UQC53" s="124"/>
      <c r="UQD53"/>
      <c r="UQE53" s="124"/>
      <c r="UQF53"/>
      <c r="UQG53" s="124"/>
      <c r="UQH53"/>
      <c r="UQI53" s="124"/>
      <c r="UQJ53"/>
      <c r="UQK53" s="124"/>
      <c r="UQL53"/>
      <c r="UQM53" s="124"/>
      <c r="UQN53"/>
      <c r="UQO53" s="124"/>
      <c r="UQP53"/>
      <c r="UQQ53" s="124"/>
      <c r="UQR53"/>
      <c r="UQS53" s="124"/>
      <c r="UQT53"/>
      <c r="UQU53" s="124"/>
      <c r="UQV53"/>
      <c r="UQW53" s="124"/>
      <c r="UQX53"/>
      <c r="UQY53" s="124"/>
      <c r="UQZ53"/>
      <c r="URA53" s="124"/>
      <c r="URB53"/>
      <c r="URC53" s="124"/>
      <c r="URD53"/>
      <c r="URE53" s="124"/>
      <c r="URF53"/>
      <c r="URG53" s="124"/>
      <c r="URH53"/>
      <c r="URI53" s="124"/>
      <c r="URJ53"/>
      <c r="URK53" s="124"/>
      <c r="URL53"/>
      <c r="URM53" s="124"/>
      <c r="URN53"/>
      <c r="URO53" s="124"/>
      <c r="URP53"/>
      <c r="URQ53" s="124"/>
      <c r="URR53"/>
      <c r="URS53" s="124"/>
      <c r="URT53"/>
      <c r="URU53" s="124"/>
      <c r="URV53"/>
      <c r="URW53" s="124"/>
      <c r="URX53"/>
      <c r="URY53" s="124"/>
      <c r="URZ53"/>
      <c r="USA53" s="124"/>
      <c r="USB53"/>
      <c r="USC53" s="124"/>
      <c r="USD53"/>
      <c r="USE53" s="124"/>
      <c r="USF53"/>
      <c r="USG53" s="124"/>
      <c r="USH53"/>
      <c r="USI53" s="124"/>
      <c r="USJ53"/>
      <c r="USK53" s="124"/>
      <c r="USL53"/>
      <c r="USM53" s="124"/>
      <c r="USN53"/>
      <c r="USO53" s="124"/>
      <c r="USP53"/>
      <c r="USQ53" s="124"/>
      <c r="USR53"/>
      <c r="USS53" s="124"/>
      <c r="UST53"/>
      <c r="USU53" s="124"/>
      <c r="USV53"/>
      <c r="USW53" s="124"/>
      <c r="USX53"/>
      <c r="USY53" s="124"/>
      <c r="USZ53"/>
      <c r="UTA53" s="124"/>
      <c r="UTB53"/>
      <c r="UTC53" s="124"/>
      <c r="UTD53"/>
      <c r="UTE53" s="124"/>
      <c r="UTF53"/>
      <c r="UTG53" s="124"/>
      <c r="UTH53"/>
      <c r="UTI53" s="124"/>
      <c r="UTJ53"/>
      <c r="UTK53" s="124"/>
      <c r="UTL53"/>
      <c r="UTM53" s="124"/>
      <c r="UTN53"/>
      <c r="UTO53" s="124"/>
      <c r="UTP53"/>
      <c r="UTQ53" s="124"/>
      <c r="UTR53"/>
      <c r="UTS53" s="124"/>
      <c r="UTT53"/>
      <c r="UTU53" s="124"/>
      <c r="UTV53"/>
      <c r="UTW53" s="124"/>
      <c r="UTX53"/>
      <c r="UTY53" s="124"/>
      <c r="UTZ53"/>
      <c r="UUA53" s="124"/>
      <c r="UUB53"/>
      <c r="UUC53" s="124"/>
      <c r="UUD53"/>
      <c r="UUE53" s="124"/>
      <c r="UUF53"/>
      <c r="UUG53" s="124"/>
      <c r="UUH53"/>
      <c r="UUI53" s="124"/>
      <c r="UUJ53"/>
      <c r="UUK53" s="124"/>
      <c r="UUL53"/>
      <c r="UUM53" s="124"/>
      <c r="UUN53"/>
      <c r="UUO53" s="124"/>
      <c r="UUP53"/>
      <c r="UUQ53" s="124"/>
      <c r="UUR53"/>
      <c r="UUS53" s="124"/>
      <c r="UUT53"/>
      <c r="UUU53" s="124"/>
      <c r="UUV53"/>
      <c r="UUW53" s="124"/>
      <c r="UUX53"/>
      <c r="UUY53" s="124"/>
      <c r="UUZ53"/>
      <c r="UVA53" s="124"/>
      <c r="UVB53"/>
      <c r="UVC53" s="124"/>
      <c r="UVD53"/>
      <c r="UVE53" s="124"/>
      <c r="UVF53"/>
      <c r="UVG53" s="124"/>
      <c r="UVH53"/>
      <c r="UVI53" s="124"/>
      <c r="UVJ53"/>
      <c r="UVK53" s="124"/>
      <c r="UVL53"/>
      <c r="UVM53" s="124"/>
      <c r="UVN53"/>
      <c r="UVO53" s="124"/>
      <c r="UVP53"/>
      <c r="UVQ53" s="124"/>
      <c r="UVR53"/>
      <c r="UVS53" s="124"/>
      <c r="UVT53"/>
      <c r="UVU53" s="124"/>
      <c r="UVV53"/>
      <c r="UVW53" s="124"/>
      <c r="UVX53"/>
      <c r="UVY53" s="124"/>
      <c r="UVZ53"/>
      <c r="UWA53" s="124"/>
      <c r="UWB53"/>
      <c r="UWC53" s="124"/>
      <c r="UWD53"/>
      <c r="UWE53" s="124"/>
      <c r="UWF53"/>
      <c r="UWG53" s="124"/>
      <c r="UWH53"/>
      <c r="UWI53" s="124"/>
      <c r="UWJ53"/>
      <c r="UWK53" s="124"/>
      <c r="UWL53"/>
      <c r="UWM53" s="124"/>
      <c r="UWN53"/>
      <c r="UWO53" s="124"/>
      <c r="UWP53"/>
      <c r="UWQ53" s="124"/>
      <c r="UWR53"/>
      <c r="UWS53" s="124"/>
      <c r="UWT53"/>
      <c r="UWU53" s="124"/>
      <c r="UWV53"/>
      <c r="UWW53" s="124"/>
      <c r="UWX53"/>
      <c r="UWY53" s="124"/>
      <c r="UWZ53"/>
      <c r="UXA53" s="124"/>
      <c r="UXB53"/>
      <c r="UXC53" s="124"/>
      <c r="UXD53"/>
      <c r="UXE53" s="124"/>
      <c r="UXF53"/>
      <c r="UXG53" s="124"/>
      <c r="UXH53"/>
      <c r="UXI53" s="124"/>
      <c r="UXJ53"/>
      <c r="UXK53" s="124"/>
      <c r="UXL53"/>
      <c r="UXM53" s="124"/>
      <c r="UXN53"/>
      <c r="UXO53" s="124"/>
      <c r="UXP53"/>
      <c r="UXQ53" s="124"/>
      <c r="UXR53"/>
      <c r="UXS53" s="124"/>
      <c r="UXT53"/>
      <c r="UXU53" s="124"/>
      <c r="UXV53"/>
      <c r="UXW53" s="124"/>
      <c r="UXX53"/>
      <c r="UXY53" s="124"/>
      <c r="UXZ53"/>
      <c r="UYA53" s="124"/>
      <c r="UYB53"/>
      <c r="UYC53" s="124"/>
      <c r="UYD53"/>
      <c r="UYE53" s="124"/>
      <c r="UYF53"/>
      <c r="UYG53" s="124"/>
      <c r="UYH53"/>
      <c r="UYI53" s="124"/>
      <c r="UYJ53"/>
      <c r="UYK53" s="124"/>
      <c r="UYL53"/>
      <c r="UYM53" s="124"/>
      <c r="UYN53"/>
      <c r="UYO53" s="124"/>
      <c r="UYP53"/>
      <c r="UYQ53" s="124"/>
      <c r="UYR53"/>
      <c r="UYS53" s="124"/>
      <c r="UYT53"/>
      <c r="UYU53" s="124"/>
      <c r="UYV53"/>
      <c r="UYW53" s="124"/>
      <c r="UYX53"/>
      <c r="UYY53" s="124"/>
      <c r="UYZ53"/>
      <c r="UZA53" s="124"/>
      <c r="UZB53"/>
      <c r="UZC53" s="124"/>
      <c r="UZD53"/>
      <c r="UZE53" s="124"/>
      <c r="UZF53"/>
      <c r="UZG53" s="124"/>
      <c r="UZH53"/>
      <c r="UZI53" s="124"/>
      <c r="UZJ53"/>
      <c r="UZK53" s="124"/>
      <c r="UZL53"/>
      <c r="UZM53" s="124"/>
      <c r="UZN53"/>
      <c r="UZO53" s="124"/>
      <c r="UZP53"/>
      <c r="UZQ53" s="124"/>
      <c r="UZR53"/>
      <c r="UZS53" s="124"/>
      <c r="UZT53"/>
      <c r="UZU53" s="124"/>
      <c r="UZV53"/>
      <c r="UZW53" s="124"/>
      <c r="UZX53"/>
      <c r="UZY53" s="124"/>
      <c r="UZZ53"/>
      <c r="VAA53" s="124"/>
      <c r="VAB53"/>
      <c r="VAC53" s="124"/>
      <c r="VAD53"/>
      <c r="VAE53" s="124"/>
      <c r="VAF53"/>
      <c r="VAG53" s="124"/>
      <c r="VAH53"/>
      <c r="VAI53" s="124"/>
      <c r="VAJ53"/>
      <c r="VAK53" s="124"/>
      <c r="VAL53"/>
      <c r="VAM53" s="124"/>
      <c r="VAN53"/>
      <c r="VAO53" s="124"/>
      <c r="VAP53"/>
      <c r="VAQ53" s="124"/>
      <c r="VAR53"/>
      <c r="VAS53" s="124"/>
      <c r="VAT53"/>
      <c r="VAU53" s="124"/>
      <c r="VAV53"/>
      <c r="VAW53" s="124"/>
      <c r="VAX53"/>
      <c r="VAY53" s="124"/>
      <c r="VAZ53"/>
      <c r="VBA53" s="124"/>
      <c r="VBB53"/>
      <c r="VBC53" s="124"/>
      <c r="VBD53"/>
      <c r="VBE53" s="124"/>
      <c r="VBF53"/>
      <c r="VBG53" s="124"/>
      <c r="VBH53"/>
      <c r="VBI53" s="124"/>
      <c r="VBJ53"/>
      <c r="VBK53" s="124"/>
      <c r="VBL53"/>
      <c r="VBM53" s="124"/>
      <c r="VBN53"/>
      <c r="VBO53" s="124"/>
      <c r="VBP53"/>
      <c r="VBQ53" s="124"/>
      <c r="VBR53"/>
      <c r="VBS53" s="124"/>
      <c r="VBT53"/>
      <c r="VBU53" s="124"/>
      <c r="VBV53"/>
      <c r="VBW53" s="124"/>
      <c r="VBX53"/>
      <c r="VBY53" s="124"/>
      <c r="VBZ53"/>
      <c r="VCA53" s="124"/>
      <c r="VCB53"/>
      <c r="VCC53" s="124"/>
      <c r="VCD53"/>
      <c r="VCE53" s="124"/>
      <c r="VCF53"/>
      <c r="VCG53" s="124"/>
      <c r="VCH53"/>
      <c r="VCI53" s="124"/>
      <c r="VCJ53"/>
      <c r="VCK53" s="124"/>
      <c r="VCL53"/>
      <c r="VCM53" s="124"/>
      <c r="VCN53"/>
      <c r="VCO53" s="124"/>
      <c r="VCP53"/>
      <c r="VCQ53" s="124"/>
      <c r="VCR53"/>
      <c r="VCS53" s="124"/>
      <c r="VCT53"/>
      <c r="VCU53" s="124"/>
      <c r="VCV53"/>
      <c r="VCW53" s="124"/>
      <c r="VCX53"/>
      <c r="VCY53" s="124"/>
      <c r="VCZ53"/>
      <c r="VDA53" s="124"/>
      <c r="VDB53"/>
      <c r="VDC53" s="124"/>
      <c r="VDD53"/>
      <c r="VDE53" s="124"/>
      <c r="VDF53"/>
      <c r="VDG53" s="124"/>
      <c r="VDH53"/>
      <c r="VDI53" s="124"/>
      <c r="VDJ53"/>
      <c r="VDK53" s="124"/>
      <c r="VDL53"/>
      <c r="VDM53" s="124"/>
      <c r="VDN53"/>
      <c r="VDO53" s="124"/>
      <c r="VDP53"/>
      <c r="VDQ53" s="124"/>
      <c r="VDR53"/>
      <c r="VDS53" s="124"/>
      <c r="VDT53"/>
      <c r="VDU53" s="124"/>
      <c r="VDV53"/>
      <c r="VDW53" s="124"/>
      <c r="VDX53"/>
      <c r="VDY53" s="124"/>
      <c r="VDZ53"/>
      <c r="VEA53" s="124"/>
      <c r="VEB53"/>
      <c r="VEC53" s="124"/>
      <c r="VED53"/>
      <c r="VEE53" s="124"/>
      <c r="VEF53"/>
      <c r="VEG53" s="124"/>
      <c r="VEH53"/>
      <c r="VEI53" s="124"/>
      <c r="VEJ53"/>
      <c r="VEK53" s="124"/>
      <c r="VEL53"/>
      <c r="VEM53" s="124"/>
      <c r="VEN53"/>
      <c r="VEO53" s="124"/>
      <c r="VEP53"/>
      <c r="VEQ53" s="124"/>
      <c r="VER53"/>
      <c r="VES53" s="124"/>
      <c r="VET53"/>
      <c r="VEU53" s="124"/>
      <c r="VEV53"/>
      <c r="VEW53" s="124"/>
      <c r="VEX53"/>
      <c r="VEY53" s="124"/>
      <c r="VEZ53"/>
      <c r="VFA53" s="124"/>
      <c r="VFB53"/>
      <c r="VFC53" s="124"/>
      <c r="VFD53"/>
      <c r="VFE53" s="124"/>
      <c r="VFF53"/>
      <c r="VFG53" s="124"/>
      <c r="VFH53"/>
      <c r="VFI53" s="124"/>
      <c r="VFJ53"/>
      <c r="VFK53" s="124"/>
      <c r="VFL53"/>
      <c r="VFM53" s="124"/>
      <c r="VFN53"/>
      <c r="VFO53" s="124"/>
      <c r="VFP53"/>
      <c r="VFQ53" s="124"/>
      <c r="VFR53"/>
      <c r="VFS53" s="124"/>
      <c r="VFT53"/>
      <c r="VFU53" s="124"/>
      <c r="VFV53"/>
      <c r="VFW53" s="124"/>
      <c r="VFX53"/>
      <c r="VFY53" s="124"/>
      <c r="VFZ53"/>
      <c r="VGA53" s="124"/>
      <c r="VGB53"/>
      <c r="VGC53" s="124"/>
      <c r="VGD53"/>
      <c r="VGE53" s="124"/>
      <c r="VGF53"/>
      <c r="VGG53" s="124"/>
      <c r="VGH53"/>
      <c r="VGI53" s="124"/>
      <c r="VGJ53"/>
      <c r="VGK53" s="124"/>
      <c r="VGL53"/>
      <c r="VGM53" s="124"/>
      <c r="VGN53"/>
      <c r="VGO53" s="124"/>
      <c r="VGP53"/>
      <c r="VGQ53" s="124"/>
      <c r="VGR53"/>
      <c r="VGS53" s="124"/>
      <c r="VGT53"/>
      <c r="VGU53" s="124"/>
      <c r="VGV53"/>
      <c r="VGW53" s="124"/>
      <c r="VGX53"/>
      <c r="VGY53" s="124"/>
      <c r="VGZ53"/>
      <c r="VHA53" s="124"/>
      <c r="VHB53"/>
      <c r="VHC53" s="124"/>
      <c r="VHD53"/>
      <c r="VHE53" s="124"/>
      <c r="VHF53"/>
      <c r="VHG53" s="124"/>
      <c r="VHH53"/>
      <c r="VHI53" s="124"/>
      <c r="VHJ53"/>
      <c r="VHK53" s="124"/>
      <c r="VHL53"/>
      <c r="VHM53" s="124"/>
      <c r="VHN53"/>
      <c r="VHO53" s="124"/>
      <c r="VHP53"/>
      <c r="VHQ53" s="124"/>
      <c r="VHR53"/>
      <c r="VHS53" s="124"/>
      <c r="VHT53"/>
      <c r="VHU53" s="124"/>
      <c r="VHV53"/>
      <c r="VHW53" s="124"/>
      <c r="VHX53"/>
      <c r="VHY53" s="124"/>
      <c r="VHZ53"/>
      <c r="VIA53" s="124"/>
      <c r="VIB53"/>
      <c r="VIC53" s="124"/>
      <c r="VID53"/>
      <c r="VIE53" s="124"/>
      <c r="VIF53"/>
      <c r="VIG53" s="124"/>
      <c r="VIH53"/>
      <c r="VII53" s="124"/>
      <c r="VIJ53"/>
      <c r="VIK53" s="124"/>
      <c r="VIL53"/>
      <c r="VIM53" s="124"/>
      <c r="VIN53"/>
      <c r="VIO53" s="124"/>
      <c r="VIP53"/>
      <c r="VIQ53" s="124"/>
      <c r="VIR53"/>
      <c r="VIS53" s="124"/>
      <c r="VIT53"/>
      <c r="VIU53" s="124"/>
      <c r="VIV53"/>
      <c r="VIW53" s="124"/>
      <c r="VIX53"/>
      <c r="VIY53" s="124"/>
      <c r="VIZ53"/>
      <c r="VJA53" s="124"/>
      <c r="VJB53"/>
      <c r="VJC53" s="124"/>
      <c r="VJD53"/>
      <c r="VJE53" s="124"/>
      <c r="VJF53"/>
      <c r="VJG53" s="124"/>
      <c r="VJH53"/>
      <c r="VJI53" s="124"/>
      <c r="VJJ53"/>
      <c r="VJK53" s="124"/>
      <c r="VJL53"/>
      <c r="VJM53" s="124"/>
      <c r="VJN53"/>
      <c r="VJO53" s="124"/>
      <c r="VJP53"/>
      <c r="VJQ53" s="124"/>
      <c r="VJR53"/>
      <c r="VJS53" s="124"/>
      <c r="VJT53"/>
      <c r="VJU53" s="124"/>
      <c r="VJV53"/>
      <c r="VJW53" s="124"/>
      <c r="VJX53"/>
      <c r="VJY53" s="124"/>
      <c r="VJZ53"/>
      <c r="VKA53" s="124"/>
      <c r="VKB53"/>
      <c r="VKC53" s="124"/>
      <c r="VKD53"/>
      <c r="VKE53" s="124"/>
      <c r="VKF53"/>
      <c r="VKG53" s="124"/>
      <c r="VKH53"/>
      <c r="VKI53" s="124"/>
      <c r="VKJ53"/>
      <c r="VKK53" s="124"/>
      <c r="VKL53"/>
      <c r="VKM53" s="124"/>
      <c r="VKN53"/>
      <c r="VKO53" s="124"/>
      <c r="VKP53"/>
      <c r="VKQ53" s="124"/>
      <c r="VKR53"/>
      <c r="VKS53" s="124"/>
      <c r="VKT53"/>
      <c r="VKU53" s="124"/>
      <c r="VKV53"/>
      <c r="VKW53" s="124"/>
      <c r="VKX53"/>
      <c r="VKY53" s="124"/>
      <c r="VKZ53"/>
      <c r="VLA53" s="124"/>
      <c r="VLB53"/>
      <c r="VLC53" s="124"/>
      <c r="VLD53"/>
      <c r="VLE53" s="124"/>
      <c r="VLF53"/>
      <c r="VLG53" s="124"/>
      <c r="VLH53"/>
      <c r="VLI53" s="124"/>
      <c r="VLJ53"/>
      <c r="VLK53" s="124"/>
      <c r="VLL53"/>
      <c r="VLM53" s="124"/>
      <c r="VLN53"/>
      <c r="VLO53" s="124"/>
      <c r="VLP53"/>
      <c r="VLQ53" s="124"/>
      <c r="VLR53"/>
      <c r="VLS53" s="124"/>
      <c r="VLT53"/>
      <c r="VLU53" s="124"/>
      <c r="VLV53"/>
      <c r="VLW53" s="124"/>
      <c r="VLX53"/>
      <c r="VLY53" s="124"/>
      <c r="VLZ53"/>
      <c r="VMA53" s="124"/>
      <c r="VMB53"/>
      <c r="VMC53" s="124"/>
      <c r="VMD53"/>
      <c r="VME53" s="124"/>
      <c r="VMF53"/>
      <c r="VMG53" s="124"/>
      <c r="VMH53"/>
      <c r="VMI53" s="124"/>
      <c r="VMJ53"/>
      <c r="VMK53" s="124"/>
      <c r="VML53"/>
      <c r="VMM53" s="124"/>
      <c r="VMN53"/>
      <c r="VMO53" s="124"/>
      <c r="VMP53"/>
      <c r="VMQ53" s="124"/>
      <c r="VMR53"/>
      <c r="VMS53" s="124"/>
      <c r="VMT53"/>
      <c r="VMU53" s="124"/>
      <c r="VMV53"/>
      <c r="VMW53" s="124"/>
      <c r="VMX53"/>
      <c r="VMY53" s="124"/>
      <c r="VMZ53"/>
      <c r="VNA53" s="124"/>
      <c r="VNB53"/>
      <c r="VNC53" s="124"/>
      <c r="VND53"/>
      <c r="VNE53" s="124"/>
      <c r="VNF53"/>
      <c r="VNG53" s="124"/>
      <c r="VNH53"/>
      <c r="VNI53" s="124"/>
      <c r="VNJ53"/>
      <c r="VNK53" s="124"/>
      <c r="VNL53"/>
      <c r="VNM53" s="124"/>
      <c r="VNN53"/>
      <c r="VNO53" s="124"/>
      <c r="VNP53"/>
      <c r="VNQ53" s="124"/>
      <c r="VNR53"/>
      <c r="VNS53" s="124"/>
      <c r="VNT53"/>
      <c r="VNU53" s="124"/>
      <c r="VNV53"/>
      <c r="VNW53" s="124"/>
      <c r="VNX53"/>
      <c r="VNY53" s="124"/>
      <c r="VNZ53"/>
      <c r="VOA53" s="124"/>
      <c r="VOB53"/>
      <c r="VOC53" s="124"/>
      <c r="VOD53"/>
      <c r="VOE53" s="124"/>
      <c r="VOF53"/>
      <c r="VOG53" s="124"/>
      <c r="VOH53"/>
      <c r="VOI53" s="124"/>
      <c r="VOJ53"/>
      <c r="VOK53" s="124"/>
      <c r="VOL53"/>
      <c r="VOM53" s="124"/>
      <c r="VON53"/>
      <c r="VOO53" s="124"/>
      <c r="VOP53"/>
      <c r="VOQ53" s="124"/>
      <c r="VOR53"/>
      <c r="VOS53" s="124"/>
      <c r="VOT53"/>
      <c r="VOU53" s="124"/>
      <c r="VOV53"/>
      <c r="VOW53" s="124"/>
      <c r="VOX53"/>
      <c r="VOY53" s="124"/>
      <c r="VOZ53"/>
      <c r="VPA53" s="124"/>
      <c r="VPB53"/>
      <c r="VPC53" s="124"/>
      <c r="VPD53"/>
      <c r="VPE53" s="124"/>
      <c r="VPF53"/>
      <c r="VPG53" s="124"/>
      <c r="VPH53"/>
      <c r="VPI53" s="124"/>
      <c r="VPJ53"/>
      <c r="VPK53" s="124"/>
      <c r="VPL53"/>
      <c r="VPM53" s="124"/>
      <c r="VPN53"/>
      <c r="VPO53" s="124"/>
      <c r="VPP53"/>
      <c r="VPQ53" s="124"/>
      <c r="VPR53"/>
      <c r="VPS53" s="124"/>
      <c r="VPT53"/>
      <c r="VPU53" s="124"/>
      <c r="VPV53"/>
      <c r="VPW53" s="124"/>
      <c r="VPX53"/>
      <c r="VPY53" s="124"/>
      <c r="VPZ53"/>
      <c r="VQA53" s="124"/>
      <c r="VQB53"/>
      <c r="VQC53" s="124"/>
      <c r="VQD53"/>
      <c r="VQE53" s="124"/>
      <c r="VQF53"/>
      <c r="VQG53" s="124"/>
      <c r="VQH53"/>
      <c r="VQI53" s="124"/>
      <c r="VQJ53"/>
      <c r="VQK53" s="124"/>
      <c r="VQL53"/>
      <c r="VQM53" s="124"/>
      <c r="VQN53"/>
      <c r="VQO53" s="124"/>
      <c r="VQP53"/>
      <c r="VQQ53" s="124"/>
      <c r="VQR53"/>
      <c r="VQS53" s="124"/>
      <c r="VQT53"/>
      <c r="VQU53" s="124"/>
      <c r="VQV53"/>
      <c r="VQW53" s="124"/>
      <c r="VQX53"/>
      <c r="VQY53" s="124"/>
      <c r="VQZ53"/>
      <c r="VRA53" s="124"/>
      <c r="VRB53"/>
      <c r="VRC53" s="124"/>
      <c r="VRD53"/>
      <c r="VRE53" s="124"/>
      <c r="VRF53"/>
      <c r="VRG53" s="124"/>
      <c r="VRH53"/>
      <c r="VRI53" s="124"/>
      <c r="VRJ53"/>
      <c r="VRK53" s="124"/>
      <c r="VRL53"/>
      <c r="VRM53" s="124"/>
      <c r="VRN53"/>
      <c r="VRO53" s="124"/>
      <c r="VRP53"/>
      <c r="VRQ53" s="124"/>
      <c r="VRR53"/>
      <c r="VRS53" s="124"/>
      <c r="VRT53"/>
      <c r="VRU53" s="124"/>
      <c r="VRV53"/>
      <c r="VRW53" s="124"/>
      <c r="VRX53"/>
      <c r="VRY53" s="124"/>
      <c r="VRZ53"/>
      <c r="VSA53" s="124"/>
      <c r="VSB53"/>
      <c r="VSC53" s="124"/>
      <c r="VSD53"/>
      <c r="VSE53" s="124"/>
      <c r="VSF53"/>
      <c r="VSG53" s="124"/>
      <c r="VSH53"/>
      <c r="VSI53" s="124"/>
      <c r="VSJ53"/>
      <c r="VSK53" s="124"/>
      <c r="VSL53"/>
      <c r="VSM53" s="124"/>
      <c r="VSN53"/>
      <c r="VSO53" s="124"/>
      <c r="VSP53"/>
      <c r="VSQ53" s="124"/>
      <c r="VSR53"/>
      <c r="VSS53" s="124"/>
      <c r="VST53"/>
      <c r="VSU53" s="124"/>
      <c r="VSV53"/>
      <c r="VSW53" s="124"/>
      <c r="VSX53"/>
      <c r="VSY53" s="124"/>
      <c r="VSZ53"/>
      <c r="VTA53" s="124"/>
      <c r="VTB53"/>
      <c r="VTC53" s="124"/>
      <c r="VTD53"/>
      <c r="VTE53" s="124"/>
      <c r="VTF53"/>
      <c r="VTG53" s="124"/>
      <c r="VTH53"/>
      <c r="VTI53" s="124"/>
      <c r="VTJ53"/>
      <c r="VTK53" s="124"/>
      <c r="VTL53"/>
      <c r="VTM53" s="124"/>
      <c r="VTN53"/>
      <c r="VTO53" s="124"/>
      <c r="VTP53"/>
      <c r="VTQ53" s="124"/>
      <c r="VTR53"/>
      <c r="VTS53" s="124"/>
      <c r="VTT53"/>
      <c r="VTU53" s="124"/>
      <c r="VTV53"/>
      <c r="VTW53" s="124"/>
      <c r="VTX53"/>
      <c r="VTY53" s="124"/>
      <c r="VTZ53"/>
      <c r="VUA53" s="124"/>
      <c r="VUB53"/>
      <c r="VUC53" s="124"/>
      <c r="VUD53"/>
      <c r="VUE53" s="124"/>
      <c r="VUF53"/>
      <c r="VUG53" s="124"/>
      <c r="VUH53"/>
      <c r="VUI53" s="124"/>
      <c r="VUJ53"/>
      <c r="VUK53" s="124"/>
      <c r="VUL53"/>
      <c r="VUM53" s="124"/>
      <c r="VUN53"/>
      <c r="VUO53" s="124"/>
      <c r="VUP53"/>
      <c r="VUQ53" s="124"/>
      <c r="VUR53"/>
      <c r="VUS53" s="124"/>
      <c r="VUT53"/>
      <c r="VUU53" s="124"/>
      <c r="VUV53"/>
      <c r="VUW53" s="124"/>
      <c r="VUX53"/>
      <c r="VUY53" s="124"/>
      <c r="VUZ53"/>
      <c r="VVA53" s="124"/>
      <c r="VVB53"/>
      <c r="VVC53" s="124"/>
      <c r="VVD53"/>
      <c r="VVE53" s="124"/>
      <c r="VVF53"/>
      <c r="VVG53" s="124"/>
      <c r="VVH53"/>
      <c r="VVI53" s="124"/>
      <c r="VVJ53"/>
      <c r="VVK53" s="124"/>
      <c r="VVL53"/>
      <c r="VVM53" s="124"/>
      <c r="VVN53"/>
      <c r="VVO53" s="124"/>
      <c r="VVP53"/>
      <c r="VVQ53" s="124"/>
      <c r="VVR53"/>
      <c r="VVS53" s="124"/>
      <c r="VVT53"/>
      <c r="VVU53" s="124"/>
      <c r="VVV53"/>
      <c r="VVW53" s="124"/>
      <c r="VVX53"/>
      <c r="VVY53" s="124"/>
      <c r="VVZ53"/>
      <c r="VWA53" s="124"/>
      <c r="VWB53"/>
      <c r="VWC53" s="124"/>
      <c r="VWD53"/>
      <c r="VWE53" s="124"/>
      <c r="VWF53"/>
      <c r="VWG53" s="124"/>
      <c r="VWH53"/>
      <c r="VWI53" s="124"/>
      <c r="VWJ53"/>
      <c r="VWK53" s="124"/>
      <c r="VWL53"/>
      <c r="VWM53" s="124"/>
      <c r="VWN53"/>
      <c r="VWO53" s="124"/>
      <c r="VWP53"/>
      <c r="VWQ53" s="124"/>
      <c r="VWR53"/>
      <c r="VWS53" s="124"/>
      <c r="VWT53"/>
      <c r="VWU53" s="124"/>
      <c r="VWV53"/>
      <c r="VWW53" s="124"/>
      <c r="VWX53"/>
      <c r="VWY53" s="124"/>
      <c r="VWZ53"/>
      <c r="VXA53" s="124"/>
      <c r="VXB53"/>
      <c r="VXC53" s="124"/>
      <c r="VXD53"/>
      <c r="VXE53" s="124"/>
      <c r="VXF53"/>
      <c r="VXG53" s="124"/>
      <c r="VXH53"/>
      <c r="VXI53" s="124"/>
      <c r="VXJ53"/>
      <c r="VXK53" s="124"/>
      <c r="VXL53"/>
      <c r="VXM53" s="124"/>
      <c r="VXN53"/>
      <c r="VXO53" s="124"/>
      <c r="VXP53"/>
      <c r="VXQ53" s="124"/>
      <c r="VXR53"/>
      <c r="VXS53" s="124"/>
      <c r="VXT53"/>
      <c r="VXU53" s="124"/>
      <c r="VXV53"/>
      <c r="VXW53" s="124"/>
      <c r="VXX53"/>
      <c r="VXY53" s="124"/>
      <c r="VXZ53"/>
      <c r="VYA53" s="124"/>
      <c r="VYB53"/>
      <c r="VYC53" s="124"/>
      <c r="VYD53"/>
      <c r="VYE53" s="124"/>
      <c r="VYF53"/>
      <c r="VYG53" s="124"/>
      <c r="VYH53"/>
      <c r="VYI53" s="124"/>
      <c r="VYJ53"/>
      <c r="VYK53" s="124"/>
      <c r="VYL53"/>
      <c r="VYM53" s="124"/>
      <c r="VYN53"/>
      <c r="VYO53" s="124"/>
      <c r="VYP53"/>
      <c r="VYQ53" s="124"/>
      <c r="VYR53"/>
      <c r="VYS53" s="124"/>
      <c r="VYT53"/>
      <c r="VYU53" s="124"/>
      <c r="VYV53"/>
      <c r="VYW53" s="124"/>
      <c r="VYX53"/>
      <c r="VYY53" s="124"/>
      <c r="VYZ53"/>
      <c r="VZA53" s="124"/>
      <c r="VZB53"/>
      <c r="VZC53" s="124"/>
      <c r="VZD53"/>
      <c r="VZE53" s="124"/>
      <c r="VZF53"/>
      <c r="VZG53" s="124"/>
      <c r="VZH53"/>
      <c r="VZI53" s="124"/>
      <c r="VZJ53"/>
      <c r="VZK53" s="124"/>
      <c r="VZL53"/>
      <c r="VZM53" s="124"/>
      <c r="VZN53"/>
      <c r="VZO53" s="124"/>
      <c r="VZP53"/>
      <c r="VZQ53" s="124"/>
      <c r="VZR53"/>
      <c r="VZS53" s="124"/>
      <c r="VZT53"/>
      <c r="VZU53" s="124"/>
      <c r="VZV53"/>
      <c r="VZW53" s="124"/>
      <c r="VZX53"/>
      <c r="VZY53" s="124"/>
      <c r="VZZ53"/>
      <c r="WAA53" s="124"/>
      <c r="WAB53"/>
      <c r="WAC53" s="124"/>
      <c r="WAD53"/>
      <c r="WAE53" s="124"/>
      <c r="WAF53"/>
      <c r="WAG53" s="124"/>
      <c r="WAH53"/>
      <c r="WAI53" s="124"/>
      <c r="WAJ53"/>
      <c r="WAK53" s="124"/>
      <c r="WAL53"/>
      <c r="WAM53" s="124"/>
      <c r="WAN53"/>
      <c r="WAO53" s="124"/>
      <c r="WAP53"/>
      <c r="WAQ53" s="124"/>
      <c r="WAR53"/>
      <c r="WAS53" s="124"/>
      <c r="WAT53"/>
      <c r="WAU53" s="124"/>
      <c r="WAV53"/>
      <c r="WAW53" s="124"/>
      <c r="WAX53"/>
      <c r="WAY53" s="124"/>
      <c r="WAZ53"/>
      <c r="WBA53" s="124"/>
      <c r="WBB53"/>
      <c r="WBC53" s="124"/>
      <c r="WBD53"/>
      <c r="WBE53" s="124"/>
      <c r="WBF53"/>
      <c r="WBG53" s="124"/>
      <c r="WBH53"/>
      <c r="WBI53" s="124"/>
      <c r="WBJ53"/>
      <c r="WBK53" s="124"/>
      <c r="WBL53"/>
      <c r="WBM53" s="124"/>
      <c r="WBN53"/>
      <c r="WBO53" s="124"/>
      <c r="WBP53"/>
      <c r="WBQ53" s="124"/>
      <c r="WBR53"/>
      <c r="WBS53" s="124"/>
      <c r="WBT53"/>
      <c r="WBU53" s="124"/>
      <c r="WBV53"/>
      <c r="WBW53" s="124"/>
      <c r="WBX53"/>
      <c r="WBY53" s="124"/>
      <c r="WBZ53"/>
      <c r="WCA53" s="124"/>
      <c r="WCB53"/>
      <c r="WCC53" s="124"/>
      <c r="WCD53"/>
      <c r="WCE53" s="124"/>
      <c r="WCF53"/>
      <c r="WCG53" s="124"/>
      <c r="WCH53"/>
      <c r="WCI53" s="124"/>
      <c r="WCJ53"/>
      <c r="WCK53" s="124"/>
      <c r="WCL53"/>
      <c r="WCM53" s="124"/>
      <c r="WCN53"/>
      <c r="WCO53" s="124"/>
      <c r="WCP53"/>
      <c r="WCQ53" s="124"/>
      <c r="WCR53"/>
      <c r="WCS53" s="124"/>
      <c r="WCT53"/>
      <c r="WCU53" s="124"/>
      <c r="WCV53"/>
      <c r="WCW53" s="124"/>
      <c r="WCX53"/>
      <c r="WCY53" s="124"/>
      <c r="WCZ53"/>
      <c r="WDA53" s="124"/>
      <c r="WDB53"/>
      <c r="WDC53" s="124"/>
      <c r="WDD53"/>
      <c r="WDE53" s="124"/>
      <c r="WDF53"/>
      <c r="WDG53" s="124"/>
      <c r="WDH53"/>
      <c r="WDI53" s="124"/>
      <c r="WDJ53"/>
      <c r="WDK53" s="124"/>
      <c r="WDL53"/>
      <c r="WDM53" s="124"/>
      <c r="WDN53"/>
      <c r="WDO53" s="124"/>
      <c r="WDP53"/>
      <c r="WDQ53" s="124"/>
      <c r="WDR53"/>
      <c r="WDS53" s="124"/>
      <c r="WDT53"/>
      <c r="WDU53" s="124"/>
      <c r="WDV53"/>
      <c r="WDW53" s="124"/>
      <c r="WDX53"/>
      <c r="WDY53" s="124"/>
      <c r="WDZ53"/>
      <c r="WEA53" s="124"/>
      <c r="WEB53"/>
      <c r="WEC53" s="124"/>
      <c r="WED53"/>
      <c r="WEE53" s="124"/>
      <c r="WEF53"/>
      <c r="WEG53" s="124"/>
      <c r="WEH53"/>
      <c r="WEI53" s="124"/>
      <c r="WEJ53"/>
      <c r="WEK53" s="124"/>
      <c r="WEL53"/>
      <c r="WEM53" s="124"/>
      <c r="WEN53"/>
      <c r="WEO53" s="124"/>
      <c r="WEP53"/>
      <c r="WEQ53" s="124"/>
      <c r="WER53"/>
      <c r="WES53" s="124"/>
      <c r="WET53"/>
      <c r="WEU53" s="124"/>
      <c r="WEV53"/>
      <c r="WEW53" s="124"/>
      <c r="WEX53"/>
      <c r="WEY53" s="124"/>
      <c r="WEZ53"/>
      <c r="WFA53" s="124"/>
      <c r="WFB53"/>
      <c r="WFC53" s="124"/>
      <c r="WFD53"/>
      <c r="WFE53" s="124"/>
      <c r="WFF53"/>
      <c r="WFG53" s="124"/>
      <c r="WFH53"/>
      <c r="WFI53" s="124"/>
      <c r="WFJ53"/>
      <c r="WFK53" s="124"/>
      <c r="WFL53"/>
      <c r="WFM53" s="124"/>
      <c r="WFN53"/>
      <c r="WFO53" s="124"/>
      <c r="WFP53"/>
      <c r="WFQ53" s="124"/>
      <c r="WFR53"/>
      <c r="WFS53" s="124"/>
      <c r="WFT53"/>
      <c r="WFU53" s="124"/>
      <c r="WFV53"/>
      <c r="WFW53" s="124"/>
      <c r="WFX53"/>
      <c r="WFY53" s="124"/>
      <c r="WFZ53"/>
      <c r="WGA53" s="124"/>
      <c r="WGB53"/>
      <c r="WGC53" s="124"/>
      <c r="WGD53"/>
      <c r="WGE53" s="124"/>
      <c r="WGF53"/>
      <c r="WGG53" s="124"/>
      <c r="WGH53"/>
      <c r="WGI53" s="124"/>
      <c r="WGJ53"/>
      <c r="WGK53" s="124"/>
      <c r="WGL53"/>
      <c r="WGM53" s="124"/>
      <c r="WGN53"/>
      <c r="WGO53" s="124"/>
      <c r="WGP53"/>
      <c r="WGQ53" s="124"/>
      <c r="WGR53"/>
      <c r="WGS53" s="124"/>
      <c r="WGT53"/>
      <c r="WGU53" s="124"/>
      <c r="WGV53"/>
      <c r="WGW53" s="124"/>
      <c r="WGX53"/>
      <c r="WGY53" s="124"/>
      <c r="WGZ53"/>
      <c r="WHA53" s="124"/>
      <c r="WHB53"/>
      <c r="WHC53" s="124"/>
      <c r="WHD53"/>
      <c r="WHE53" s="124"/>
      <c r="WHF53"/>
      <c r="WHG53" s="124"/>
      <c r="WHH53"/>
      <c r="WHI53" s="124"/>
      <c r="WHJ53"/>
      <c r="WHK53" s="124"/>
      <c r="WHL53"/>
      <c r="WHM53" s="124"/>
      <c r="WHN53"/>
      <c r="WHO53" s="124"/>
      <c r="WHP53"/>
      <c r="WHQ53" s="124"/>
      <c r="WHR53"/>
      <c r="WHS53" s="124"/>
      <c r="WHT53"/>
      <c r="WHU53" s="124"/>
      <c r="WHV53"/>
      <c r="WHW53" s="124"/>
      <c r="WHX53"/>
      <c r="WHY53" s="124"/>
      <c r="WHZ53"/>
      <c r="WIA53" s="124"/>
      <c r="WIB53"/>
      <c r="WIC53" s="124"/>
      <c r="WID53"/>
      <c r="WIE53" s="124"/>
      <c r="WIF53"/>
      <c r="WIG53" s="124"/>
      <c r="WIH53"/>
      <c r="WII53" s="124"/>
      <c r="WIJ53"/>
      <c r="WIK53" s="124"/>
      <c r="WIL53"/>
      <c r="WIM53" s="124"/>
      <c r="WIN53"/>
      <c r="WIO53" s="124"/>
      <c r="WIP53"/>
      <c r="WIQ53" s="124"/>
      <c r="WIR53"/>
      <c r="WIS53" s="124"/>
      <c r="WIT53"/>
      <c r="WIU53" s="124"/>
      <c r="WIV53"/>
      <c r="WIW53" s="124"/>
      <c r="WIX53"/>
      <c r="WIY53" s="124"/>
      <c r="WIZ53"/>
      <c r="WJA53" s="124"/>
      <c r="WJB53"/>
      <c r="WJC53" s="124"/>
      <c r="WJD53"/>
      <c r="WJE53" s="124"/>
      <c r="WJF53"/>
      <c r="WJG53" s="124"/>
      <c r="WJH53"/>
      <c r="WJI53" s="124"/>
      <c r="WJJ53"/>
      <c r="WJK53" s="124"/>
      <c r="WJL53"/>
      <c r="WJM53" s="124"/>
      <c r="WJN53"/>
      <c r="WJO53" s="124"/>
      <c r="WJP53"/>
      <c r="WJQ53" s="124"/>
      <c r="WJR53"/>
      <c r="WJS53" s="124"/>
      <c r="WJT53"/>
      <c r="WJU53" s="124"/>
      <c r="WJV53"/>
      <c r="WJW53" s="124"/>
      <c r="WJX53"/>
      <c r="WJY53" s="124"/>
      <c r="WJZ53"/>
      <c r="WKA53" s="124"/>
      <c r="WKB53"/>
      <c r="WKC53" s="124"/>
      <c r="WKD53"/>
      <c r="WKE53" s="124"/>
      <c r="WKF53"/>
      <c r="WKG53" s="124"/>
      <c r="WKH53"/>
      <c r="WKI53" s="124"/>
      <c r="WKJ53"/>
      <c r="WKK53" s="124"/>
      <c r="WKL53"/>
      <c r="WKM53" s="124"/>
      <c r="WKN53"/>
      <c r="WKO53" s="124"/>
      <c r="WKP53"/>
      <c r="WKQ53" s="124"/>
      <c r="WKR53"/>
      <c r="WKS53" s="124"/>
      <c r="WKT53"/>
      <c r="WKU53" s="124"/>
      <c r="WKV53"/>
      <c r="WKW53" s="124"/>
      <c r="WKX53"/>
      <c r="WKY53" s="124"/>
      <c r="WKZ53"/>
      <c r="WLA53" s="124"/>
      <c r="WLB53"/>
      <c r="WLC53" s="124"/>
      <c r="WLD53"/>
      <c r="WLE53" s="124"/>
      <c r="WLF53"/>
      <c r="WLG53" s="124"/>
      <c r="WLH53"/>
      <c r="WLI53" s="124"/>
      <c r="WLJ53"/>
      <c r="WLK53" s="124"/>
      <c r="WLL53"/>
      <c r="WLM53" s="124"/>
      <c r="WLN53"/>
      <c r="WLO53" s="124"/>
      <c r="WLP53"/>
      <c r="WLQ53" s="124"/>
      <c r="WLR53"/>
      <c r="WLS53" s="124"/>
      <c r="WLT53"/>
      <c r="WLU53" s="124"/>
      <c r="WLV53"/>
      <c r="WLW53" s="124"/>
      <c r="WLX53"/>
      <c r="WLY53" s="124"/>
      <c r="WLZ53"/>
      <c r="WMA53" s="124"/>
      <c r="WMB53"/>
      <c r="WMC53" s="124"/>
      <c r="WMD53"/>
      <c r="WME53" s="124"/>
      <c r="WMF53"/>
      <c r="WMG53" s="124"/>
      <c r="WMH53"/>
      <c r="WMI53" s="124"/>
      <c r="WMJ53"/>
      <c r="WMK53" s="124"/>
      <c r="WML53"/>
      <c r="WMM53" s="124"/>
      <c r="WMN53"/>
      <c r="WMO53" s="124"/>
      <c r="WMP53"/>
      <c r="WMQ53" s="124"/>
      <c r="WMR53"/>
      <c r="WMS53" s="124"/>
      <c r="WMT53"/>
      <c r="WMU53" s="124"/>
      <c r="WMV53"/>
      <c r="WMW53" s="124"/>
      <c r="WMX53"/>
      <c r="WMY53" s="124"/>
      <c r="WMZ53"/>
      <c r="WNA53" s="124"/>
      <c r="WNB53"/>
      <c r="WNC53" s="124"/>
      <c r="WND53"/>
      <c r="WNE53" s="124"/>
      <c r="WNF53"/>
      <c r="WNG53" s="124"/>
      <c r="WNH53"/>
      <c r="WNI53" s="124"/>
      <c r="WNJ53"/>
      <c r="WNK53" s="124"/>
      <c r="WNL53"/>
      <c r="WNM53" s="124"/>
      <c r="WNN53"/>
      <c r="WNO53" s="124"/>
      <c r="WNP53"/>
      <c r="WNQ53" s="124"/>
      <c r="WNR53"/>
      <c r="WNS53" s="124"/>
      <c r="WNT53"/>
      <c r="WNU53" s="124"/>
      <c r="WNV53"/>
      <c r="WNW53" s="124"/>
      <c r="WNX53"/>
      <c r="WNY53" s="124"/>
      <c r="WNZ53"/>
      <c r="WOA53" s="124"/>
      <c r="WOB53"/>
      <c r="WOC53" s="124"/>
      <c r="WOD53"/>
      <c r="WOE53" s="124"/>
      <c r="WOF53"/>
      <c r="WOG53" s="124"/>
      <c r="WOH53"/>
      <c r="WOI53" s="124"/>
      <c r="WOJ53"/>
      <c r="WOK53" s="124"/>
      <c r="WOL53"/>
      <c r="WOM53" s="124"/>
      <c r="WON53"/>
      <c r="WOO53" s="124"/>
      <c r="WOP53"/>
      <c r="WOQ53" s="124"/>
      <c r="WOR53"/>
      <c r="WOS53" s="124"/>
      <c r="WOT53"/>
      <c r="WOU53" s="124"/>
      <c r="WOV53"/>
      <c r="WOW53" s="124"/>
      <c r="WOX53"/>
      <c r="WOY53" s="124"/>
      <c r="WOZ53"/>
      <c r="WPA53" s="124"/>
      <c r="WPB53"/>
      <c r="WPC53" s="124"/>
      <c r="WPD53"/>
      <c r="WPE53" s="124"/>
      <c r="WPF53"/>
      <c r="WPG53" s="124"/>
      <c r="WPH53"/>
      <c r="WPI53" s="124"/>
      <c r="WPJ53"/>
      <c r="WPK53" s="124"/>
      <c r="WPL53"/>
      <c r="WPM53" s="124"/>
      <c r="WPN53"/>
      <c r="WPO53" s="124"/>
      <c r="WPP53"/>
      <c r="WPQ53" s="124"/>
      <c r="WPR53"/>
      <c r="WPS53" s="124"/>
      <c r="WPT53"/>
      <c r="WPU53" s="124"/>
      <c r="WPV53"/>
      <c r="WPW53" s="124"/>
      <c r="WPX53"/>
      <c r="WPY53" s="124"/>
      <c r="WPZ53"/>
      <c r="WQA53" s="124"/>
      <c r="WQB53"/>
      <c r="WQC53" s="124"/>
      <c r="WQD53"/>
      <c r="WQE53" s="124"/>
      <c r="WQF53"/>
      <c r="WQG53" s="124"/>
      <c r="WQH53"/>
      <c r="WQI53" s="124"/>
      <c r="WQJ53"/>
      <c r="WQK53" s="124"/>
      <c r="WQL53"/>
      <c r="WQM53" s="124"/>
      <c r="WQN53"/>
      <c r="WQO53" s="124"/>
      <c r="WQP53"/>
      <c r="WQQ53" s="124"/>
      <c r="WQR53"/>
      <c r="WQS53" s="124"/>
      <c r="WQT53"/>
      <c r="WQU53" s="124"/>
      <c r="WQV53"/>
      <c r="WQW53" s="124"/>
      <c r="WQX53"/>
      <c r="WQY53" s="124"/>
      <c r="WQZ53"/>
      <c r="WRA53" s="124"/>
      <c r="WRB53"/>
      <c r="WRC53" s="124"/>
      <c r="WRD53"/>
      <c r="WRE53" s="124"/>
      <c r="WRF53"/>
      <c r="WRG53" s="124"/>
      <c r="WRH53"/>
      <c r="WRI53" s="124"/>
      <c r="WRJ53"/>
      <c r="WRK53" s="124"/>
      <c r="WRL53"/>
      <c r="WRM53" s="124"/>
      <c r="WRN53"/>
      <c r="WRO53" s="124"/>
      <c r="WRP53"/>
      <c r="WRQ53" s="124"/>
      <c r="WRR53"/>
      <c r="WRS53" s="124"/>
      <c r="WRT53"/>
      <c r="WRU53" s="124"/>
      <c r="WRV53"/>
      <c r="WRW53" s="124"/>
      <c r="WRX53"/>
      <c r="WRY53" s="124"/>
      <c r="WRZ53"/>
      <c r="WSA53" s="124"/>
      <c r="WSB53"/>
      <c r="WSC53" s="124"/>
      <c r="WSD53"/>
      <c r="WSE53" s="124"/>
      <c r="WSF53"/>
      <c r="WSG53" s="124"/>
      <c r="WSH53"/>
      <c r="WSI53" s="124"/>
      <c r="WSJ53"/>
      <c r="WSK53" s="124"/>
      <c r="WSL53"/>
      <c r="WSM53" s="124"/>
      <c r="WSN53"/>
      <c r="WSO53" s="124"/>
      <c r="WSP53"/>
      <c r="WSQ53" s="124"/>
      <c r="WSR53"/>
      <c r="WSS53" s="124"/>
      <c r="WST53"/>
      <c r="WSU53" s="124"/>
      <c r="WSV53"/>
      <c r="WSW53" s="124"/>
      <c r="WSX53"/>
      <c r="WSY53" s="124"/>
      <c r="WSZ53"/>
      <c r="WTA53" s="124"/>
      <c r="WTB53"/>
      <c r="WTC53" s="124"/>
      <c r="WTD53"/>
      <c r="WTE53" s="124"/>
      <c r="WTF53"/>
      <c r="WTG53" s="124"/>
      <c r="WTH53"/>
      <c r="WTI53" s="124"/>
      <c r="WTJ53"/>
      <c r="WTK53" s="124"/>
      <c r="WTL53"/>
      <c r="WTM53" s="124"/>
      <c r="WTN53"/>
      <c r="WTO53" s="124"/>
      <c r="WTP53"/>
      <c r="WTQ53" s="124"/>
      <c r="WTR53"/>
      <c r="WTS53" s="124"/>
      <c r="WTT53"/>
      <c r="WTU53" s="124"/>
      <c r="WTV53"/>
      <c r="WTW53" s="124"/>
      <c r="WTX53"/>
      <c r="WTY53" s="124"/>
      <c r="WTZ53"/>
      <c r="WUA53" s="124"/>
      <c r="WUB53"/>
      <c r="WUC53" s="124"/>
      <c r="WUD53"/>
      <c r="WUE53" s="124"/>
      <c r="WUF53"/>
      <c r="WUG53" s="124"/>
      <c r="WUH53"/>
      <c r="WUI53" s="124"/>
      <c r="WUJ53"/>
      <c r="WUK53" s="124"/>
      <c r="WUL53"/>
      <c r="WUM53" s="124"/>
      <c r="WUN53"/>
      <c r="WUO53" s="124"/>
      <c r="WUP53"/>
      <c r="WUQ53" s="124"/>
      <c r="WUR53"/>
      <c r="WUS53" s="124"/>
      <c r="WUT53"/>
      <c r="WUU53" s="124"/>
      <c r="WUV53"/>
      <c r="WUW53" s="124"/>
      <c r="WUX53"/>
      <c r="WUY53" s="124"/>
      <c r="WUZ53"/>
      <c r="WVA53" s="124"/>
      <c r="WVB53"/>
      <c r="WVC53" s="124"/>
      <c r="WVD53"/>
      <c r="WVE53" s="124"/>
      <c r="WVF53"/>
      <c r="WVG53" s="124"/>
      <c r="WVH53"/>
      <c r="WVI53" s="124"/>
      <c r="WVJ53"/>
      <c r="WVK53" s="124"/>
      <c r="WVL53"/>
      <c r="WVM53" s="124"/>
      <c r="WVN53"/>
      <c r="WVO53" s="124"/>
      <c r="WVP53"/>
      <c r="WVQ53" s="124"/>
      <c r="WVR53"/>
      <c r="WVS53" s="124"/>
      <c r="WVT53"/>
      <c r="WVU53" s="124"/>
      <c r="WVV53"/>
      <c r="WVW53" s="124"/>
      <c r="WVX53"/>
      <c r="WVY53" s="124"/>
      <c r="WVZ53"/>
      <c r="WWA53" s="124"/>
      <c r="WWB53"/>
      <c r="WWC53" s="124"/>
      <c r="WWD53"/>
      <c r="WWE53" s="124"/>
      <c r="WWF53"/>
      <c r="WWG53" s="124"/>
      <c r="WWH53"/>
      <c r="WWI53" s="124"/>
      <c r="WWJ53"/>
      <c r="WWK53" s="124"/>
      <c r="WWL53"/>
      <c r="WWM53" s="124"/>
      <c r="WWN53"/>
      <c r="WWO53" s="124"/>
      <c r="WWP53"/>
      <c r="WWQ53" s="124"/>
      <c r="WWR53"/>
      <c r="WWS53" s="124"/>
      <c r="WWT53"/>
      <c r="WWU53" s="124"/>
      <c r="WWV53"/>
      <c r="WWW53" s="124"/>
      <c r="WWX53"/>
      <c r="WWY53" s="124"/>
      <c r="WWZ53"/>
      <c r="WXA53" s="124"/>
      <c r="WXB53"/>
      <c r="WXC53" s="124"/>
      <c r="WXD53"/>
      <c r="WXE53" s="124"/>
      <c r="WXF53"/>
      <c r="WXG53" s="124"/>
      <c r="WXH53"/>
      <c r="WXI53" s="124"/>
      <c r="WXJ53"/>
      <c r="WXK53" s="124"/>
      <c r="WXL53"/>
      <c r="WXM53" s="124"/>
      <c r="WXN53"/>
      <c r="WXO53" s="124"/>
      <c r="WXP53"/>
      <c r="WXQ53" s="124"/>
      <c r="WXR53"/>
      <c r="WXS53" s="124"/>
      <c r="WXT53"/>
      <c r="WXU53" s="124"/>
      <c r="WXV53"/>
      <c r="WXW53" s="124"/>
      <c r="WXX53"/>
      <c r="WXY53" s="124"/>
      <c r="WXZ53"/>
      <c r="WYA53" s="124"/>
      <c r="WYB53"/>
      <c r="WYC53" s="124"/>
      <c r="WYD53"/>
      <c r="WYE53" s="124"/>
      <c r="WYF53"/>
      <c r="WYG53" s="124"/>
      <c r="WYH53"/>
      <c r="WYI53" s="124"/>
      <c r="WYJ53"/>
      <c r="WYK53" s="124"/>
      <c r="WYL53"/>
      <c r="WYM53" s="124"/>
      <c r="WYN53"/>
      <c r="WYO53" s="124"/>
      <c r="WYP53"/>
      <c r="WYQ53" s="124"/>
      <c r="WYR53"/>
      <c r="WYS53" s="124"/>
      <c r="WYT53"/>
      <c r="WYU53" s="124"/>
      <c r="WYV53"/>
      <c r="WYW53" s="124"/>
      <c r="WYX53"/>
      <c r="WYY53" s="124"/>
      <c r="WYZ53"/>
      <c r="WZA53" s="124"/>
      <c r="WZB53"/>
      <c r="WZC53" s="124"/>
      <c r="WZD53"/>
      <c r="WZE53" s="124"/>
      <c r="WZF53"/>
      <c r="WZG53" s="124"/>
      <c r="WZH53"/>
      <c r="WZI53" s="124"/>
      <c r="WZJ53"/>
      <c r="WZK53" s="124"/>
      <c r="WZL53"/>
      <c r="WZM53" s="124"/>
      <c r="WZN53"/>
      <c r="WZO53" s="124"/>
      <c r="WZP53"/>
      <c r="WZQ53" s="124"/>
      <c r="WZR53"/>
      <c r="WZS53" s="124"/>
      <c r="WZT53"/>
      <c r="WZU53" s="124"/>
      <c r="WZV53"/>
      <c r="WZW53" s="124"/>
      <c r="WZX53"/>
      <c r="WZY53" s="124"/>
      <c r="WZZ53"/>
      <c r="XAA53" s="124"/>
      <c r="XAB53"/>
      <c r="XAC53" s="124"/>
      <c r="XAD53"/>
      <c r="XAE53" s="124"/>
      <c r="XAF53"/>
      <c r="XAG53" s="124"/>
      <c r="XAH53"/>
      <c r="XAI53" s="124"/>
      <c r="XAJ53"/>
      <c r="XAK53" s="124"/>
      <c r="XAL53"/>
      <c r="XAM53" s="124"/>
      <c r="XAN53"/>
      <c r="XAO53" s="124"/>
      <c r="XAP53"/>
      <c r="XAQ53" s="124"/>
      <c r="XAR53"/>
      <c r="XAS53" s="124"/>
      <c r="XAT53"/>
      <c r="XAU53" s="124"/>
      <c r="XAV53"/>
      <c r="XAW53" s="124"/>
      <c r="XAX53"/>
      <c r="XAY53" s="124"/>
      <c r="XAZ53"/>
      <c r="XBA53" s="124"/>
      <c r="XBB53"/>
      <c r="XBC53" s="124"/>
      <c r="XBD53"/>
      <c r="XBE53" s="124"/>
      <c r="XBF53"/>
      <c r="XBG53" s="124"/>
      <c r="XBH53"/>
      <c r="XBI53" s="124"/>
      <c r="XBJ53"/>
      <c r="XBK53" s="124"/>
      <c r="XBL53"/>
      <c r="XBM53" s="124"/>
      <c r="XBN53"/>
      <c r="XBO53" s="124"/>
      <c r="XBP53"/>
      <c r="XBQ53" s="124"/>
      <c r="XBR53"/>
      <c r="XBS53" s="124"/>
      <c r="XBT53"/>
      <c r="XBU53" s="124"/>
      <c r="XBV53"/>
      <c r="XBW53" s="124"/>
      <c r="XBX53"/>
      <c r="XBY53" s="124"/>
      <c r="XBZ53"/>
      <c r="XCA53" s="124"/>
      <c r="XCB53"/>
      <c r="XCC53" s="124"/>
      <c r="XCD53"/>
      <c r="XCE53" s="124"/>
      <c r="XCF53"/>
      <c r="XCG53" s="124"/>
      <c r="XCH53"/>
      <c r="XCI53" s="124"/>
      <c r="XCJ53"/>
      <c r="XCK53" s="124"/>
      <c r="XCL53"/>
      <c r="XCM53" s="124"/>
      <c r="XCN53"/>
      <c r="XCO53" s="124"/>
      <c r="XCP53"/>
      <c r="XCQ53" s="124"/>
      <c r="XCR53"/>
      <c r="XCS53" s="124"/>
      <c r="XCT53"/>
      <c r="XCU53" s="124"/>
      <c r="XCV53"/>
      <c r="XCW53" s="124"/>
      <c r="XCX53"/>
      <c r="XCY53" s="124"/>
      <c r="XCZ53"/>
      <c r="XDA53" s="124"/>
      <c r="XDB53"/>
      <c r="XDC53" s="124"/>
      <c r="XDD53"/>
      <c r="XDE53" s="124"/>
      <c r="XDF53"/>
      <c r="XDG53" s="124"/>
      <c r="XDH53"/>
      <c r="XDI53" s="124"/>
      <c r="XDJ53"/>
      <c r="XDK53" s="124"/>
      <c r="XDL53"/>
      <c r="XDM53" s="124"/>
      <c r="XDN53"/>
      <c r="XDO53" s="124"/>
      <c r="XDP53"/>
      <c r="XDQ53" s="124"/>
      <c r="XDR53"/>
      <c r="XDS53" s="124"/>
      <c r="XDT53"/>
      <c r="XDU53" s="124"/>
      <c r="XDV53"/>
      <c r="XDW53" s="124"/>
      <c r="XDX53"/>
      <c r="XDY53" s="124"/>
      <c r="XDZ53"/>
      <c r="XEA53" s="124"/>
      <c r="XEB53"/>
      <c r="XEC53" s="124"/>
      <c r="XED53"/>
      <c r="XEE53" s="124"/>
      <c r="XEF53"/>
      <c r="XEG53" s="124"/>
      <c r="XEH53"/>
      <c r="XEI53" s="124"/>
      <c r="XEJ53"/>
      <c r="XEK53" s="124"/>
      <c r="XEL53"/>
      <c r="XEM53" s="124"/>
      <c r="XEN53"/>
      <c r="XEO53" s="124"/>
      <c r="XEP53"/>
      <c r="XEQ53" s="124"/>
      <c r="XER53"/>
      <c r="XES53" s="124"/>
      <c r="XET53"/>
      <c r="XEU53" s="124"/>
      <c r="XEV53"/>
      <c r="XEW53" s="124"/>
      <c r="XEX53"/>
      <c r="XEY53" s="124"/>
      <c r="XEZ53"/>
      <c r="XFA53" s="124"/>
      <c r="XFB53"/>
      <c r="XFC53" s="124"/>
      <c r="XFD53"/>
    </row>
    <row r="54" spans="1:16384" s="118" customFormat="1" x14ac:dyDescent="0.25">
      <c r="A54" s="126" t="s">
        <v>111</v>
      </c>
      <c r="B54">
        <v>6.34</v>
      </c>
      <c r="C54" s="72">
        <f t="shared" si="1"/>
        <v>2.242295997926053E-6</v>
      </c>
    </row>
    <row r="55" spans="1:16384" s="118" customFormat="1" x14ac:dyDescent="0.25">
      <c r="A55" s="126" t="s">
        <v>112</v>
      </c>
      <c r="B55">
        <v>10.96</v>
      </c>
      <c r="C55" s="72">
        <f t="shared" si="1"/>
        <v>3.8762719459415684E-6</v>
      </c>
    </row>
    <row r="56" spans="1:16384" s="118" customFormat="1" x14ac:dyDescent="0.25">
      <c r="A56" s="126" t="s">
        <v>113</v>
      </c>
      <c r="B56">
        <v>5.44</v>
      </c>
      <c r="C56" s="72">
        <f t="shared" si="1"/>
        <v>1.9239889950658879E-6</v>
      </c>
    </row>
    <row r="57" spans="1:16384" s="118" customFormat="1" x14ac:dyDescent="0.25">
      <c r="A57" s="126" t="s">
        <v>114</v>
      </c>
      <c r="B57">
        <v>3.63</v>
      </c>
      <c r="C57" s="72">
        <f t="shared" si="1"/>
        <v>1.2838382448693331E-6</v>
      </c>
    </row>
    <row r="58" spans="1:16384" s="118" customFormat="1" x14ac:dyDescent="0.25">
      <c r="A58" s="126" t="s">
        <v>116</v>
      </c>
      <c r="B58">
        <v>4.04</v>
      </c>
      <c r="C58" s="72">
        <f t="shared" si="1"/>
        <v>1.4288447683945195E-6</v>
      </c>
    </row>
    <row r="59" spans="1:16384" s="118" customFormat="1" x14ac:dyDescent="0.25">
      <c r="A59" s="126" t="s">
        <v>118</v>
      </c>
      <c r="B59">
        <v>15.02</v>
      </c>
      <c r="C59" s="72">
        <f t="shared" si="1"/>
        <v>5.3121902032885357E-6</v>
      </c>
    </row>
    <row r="60" spans="1:16384" s="121" customFormat="1" x14ac:dyDescent="0.25">
      <c r="A60" s="126" t="s">
        <v>117</v>
      </c>
      <c r="B60">
        <v>9.69</v>
      </c>
      <c r="C60" s="72">
        <f t="shared" si="1"/>
        <v>3.4271053974611126E-6</v>
      </c>
      <c r="E60" s="118"/>
    </row>
    <row r="61" spans="1:16384" x14ac:dyDescent="0.25">
      <c r="A61" s="126" t="s">
        <v>115</v>
      </c>
      <c r="B61">
        <v>5.92</v>
      </c>
      <c r="C61" s="57">
        <f t="shared" si="1"/>
        <v>2.0937527299246425E-6</v>
      </c>
    </row>
    <row r="62" spans="1:16384" x14ac:dyDescent="0.25">
      <c r="A62" s="126" t="s">
        <v>245</v>
      </c>
      <c r="B62">
        <v>7.49</v>
      </c>
      <c r="C62" s="57">
        <f t="shared" si="1"/>
        <v>2.6490216126918197E-6</v>
      </c>
    </row>
    <row r="63" spans="1:16384" x14ac:dyDescent="0.25">
      <c r="A63" s="58" t="s">
        <v>119</v>
      </c>
      <c r="B63" s="59">
        <f>SUM(B53:B62)</f>
        <v>69.679999999999993</v>
      </c>
      <c r="C63" s="60">
        <f>SUM(C60:C62)</f>
        <v>8.1698797400775756E-6</v>
      </c>
    </row>
    <row r="64" spans="1:16384" x14ac:dyDescent="0.25">
      <c r="A64" s="62" t="s">
        <v>120</v>
      </c>
      <c r="B64" s="63">
        <f>B63+B51</f>
        <v>69.679999999999993</v>
      </c>
      <c r="C64" s="64">
        <f>B64/$B$253</f>
        <v>2.4644035510329235E-5</v>
      </c>
    </row>
    <row r="65" spans="1:3" x14ac:dyDescent="0.25">
      <c r="A65" s="110" t="s">
        <v>121</v>
      </c>
      <c r="B65" s="61"/>
      <c r="C65" s="57"/>
    </row>
    <row r="66" spans="1:3" x14ac:dyDescent="0.25">
      <c r="A66" s="110" t="s">
        <v>122</v>
      </c>
      <c r="B66" s="61"/>
      <c r="C66" s="57"/>
    </row>
    <row r="67" spans="1:3" x14ac:dyDescent="0.25">
      <c r="A67" s="126" t="s">
        <v>230</v>
      </c>
      <c r="B67">
        <v>-5.27</v>
      </c>
      <c r="C67" s="57">
        <f t="shared" ref="C67:C78" si="2">B67/$B$253</f>
        <v>-1.8638643389700785E-6</v>
      </c>
    </row>
    <row r="68" spans="1:3" x14ac:dyDescent="0.25">
      <c r="A68" s="126" t="s">
        <v>124</v>
      </c>
      <c r="B68">
        <v>3.98</v>
      </c>
      <c r="C68" s="57">
        <f t="shared" si="2"/>
        <v>1.4076243015371752E-6</v>
      </c>
    </row>
    <row r="69" spans="1:3" x14ac:dyDescent="0.25">
      <c r="A69" s="126" t="s">
        <v>202</v>
      </c>
      <c r="B69">
        <v>21.42</v>
      </c>
      <c r="C69" s="57">
        <f t="shared" si="2"/>
        <v>7.5757066680719336E-6</v>
      </c>
    </row>
    <row r="70" spans="1:3" x14ac:dyDescent="0.25">
      <c r="A70" s="126" t="s">
        <v>230</v>
      </c>
      <c r="B70">
        <v>0.76</v>
      </c>
      <c r="C70" s="57">
        <f t="shared" si="2"/>
        <v>2.6879258019302843E-7</v>
      </c>
    </row>
    <row r="71" spans="1:3" x14ac:dyDescent="0.25">
      <c r="A71" s="126" t="s">
        <v>124</v>
      </c>
      <c r="B71">
        <v>6.68</v>
      </c>
      <c r="C71" s="57">
        <f t="shared" si="2"/>
        <v>2.3625453101176707E-6</v>
      </c>
    </row>
    <row r="72" spans="1:3" x14ac:dyDescent="0.25">
      <c r="A72" s="126" t="s">
        <v>231</v>
      </c>
      <c r="B72">
        <v>8.64</v>
      </c>
      <c r="C72" s="57">
        <f t="shared" si="2"/>
        <v>3.0557472274575868E-6</v>
      </c>
    </row>
    <row r="73" spans="1:3" x14ac:dyDescent="0.25">
      <c r="A73" s="126" t="s">
        <v>125</v>
      </c>
      <c r="B73">
        <v>1.73</v>
      </c>
      <c r="C73" s="57">
        <f t="shared" si="2"/>
        <v>6.1185679438676212E-7</v>
      </c>
    </row>
    <row r="74" spans="1:3" x14ac:dyDescent="0.25">
      <c r="A74" s="126" t="s">
        <v>202</v>
      </c>
      <c r="B74">
        <v>112.03</v>
      </c>
      <c r="C74" s="57">
        <f t="shared" si="2"/>
        <v>3.9622148367138129E-5</v>
      </c>
    </row>
    <row r="75" spans="1:3" x14ac:dyDescent="0.25">
      <c r="A75" s="126" t="s">
        <v>203</v>
      </c>
      <c r="B75">
        <v>-8.61</v>
      </c>
      <c r="C75" s="57">
        <f t="shared" si="2"/>
        <v>-3.0451369940289139E-6</v>
      </c>
    </row>
    <row r="76" spans="1:3" x14ac:dyDescent="0.25">
      <c r="A76" s="126" t="s">
        <v>230</v>
      </c>
      <c r="B76">
        <v>35.28</v>
      </c>
      <c r="C76" s="57">
        <f t="shared" si="2"/>
        <v>1.2477634512118478E-5</v>
      </c>
    </row>
    <row r="77" spans="1:3" x14ac:dyDescent="0.25">
      <c r="A77" s="126" t="s">
        <v>246</v>
      </c>
      <c r="B77">
        <v>1</v>
      </c>
      <c r="C77" s="57">
        <f t="shared" si="2"/>
        <v>3.5367444762240585E-7</v>
      </c>
    </row>
    <row r="78" spans="1:3" x14ac:dyDescent="0.25">
      <c r="A78" s="126" t="s">
        <v>124</v>
      </c>
      <c r="B78">
        <v>30.3</v>
      </c>
      <c r="C78" s="57">
        <f t="shared" si="2"/>
        <v>1.0716335762958896E-5</v>
      </c>
    </row>
    <row r="79" spans="1:3" x14ac:dyDescent="0.25">
      <c r="A79" s="126" t="s">
        <v>231</v>
      </c>
      <c r="B79">
        <v>14.49</v>
      </c>
      <c r="C79" s="57">
        <f>B70/$B$253</f>
        <v>2.6879258019302843E-7</v>
      </c>
    </row>
    <row r="80" spans="1:3" x14ac:dyDescent="0.25">
      <c r="A80" s="126" t="s">
        <v>230</v>
      </c>
      <c r="B80">
        <v>0.19</v>
      </c>
      <c r="C80" s="57">
        <f t="shared" ref="C80:C84" si="3">B71/$B$253</f>
        <v>2.3625453101176707E-6</v>
      </c>
    </row>
    <row r="81" spans="1:6" x14ac:dyDescent="0.25">
      <c r="A81" s="126" t="s">
        <v>124</v>
      </c>
      <c r="B81">
        <v>0.66</v>
      </c>
      <c r="C81" s="57">
        <f t="shared" si="3"/>
        <v>3.0557472274575868E-6</v>
      </c>
    </row>
    <row r="82" spans="1:6" x14ac:dyDescent="0.25">
      <c r="A82" s="126" t="s">
        <v>216</v>
      </c>
      <c r="B82">
        <v>0.35</v>
      </c>
      <c r="C82" s="57">
        <f t="shared" si="3"/>
        <v>6.1185679438676212E-7</v>
      </c>
    </row>
    <row r="83" spans="1:6" x14ac:dyDescent="0.25">
      <c r="A83" s="126" t="s">
        <v>231</v>
      </c>
      <c r="B83">
        <v>0.86</v>
      </c>
      <c r="C83" s="57">
        <f t="shared" si="3"/>
        <v>3.9622148367138129E-5</v>
      </c>
    </row>
    <row r="84" spans="1:6" x14ac:dyDescent="0.25">
      <c r="A84" s="124" t="s">
        <v>202</v>
      </c>
      <c r="B84">
        <v>1.1499999999999999</v>
      </c>
      <c r="C84" s="57">
        <f t="shared" si="3"/>
        <v>-3.0451369940289139E-6</v>
      </c>
    </row>
    <row r="85" spans="1:6" x14ac:dyDescent="0.25">
      <c r="A85" s="126" t="s">
        <v>125</v>
      </c>
      <c r="B85">
        <v>5.09</v>
      </c>
      <c r="C85" s="57">
        <f>B71/$B$253</f>
        <v>2.3625453101176707E-6</v>
      </c>
    </row>
    <row r="86" spans="1:6" x14ac:dyDescent="0.25">
      <c r="A86" s="126" t="s">
        <v>205</v>
      </c>
      <c r="B86">
        <v>1.84</v>
      </c>
      <c r="C86" s="57">
        <f>B72/$B$253</f>
        <v>3.0557472274575868E-6</v>
      </c>
    </row>
    <row r="87" spans="1:6" x14ac:dyDescent="0.25">
      <c r="A87" s="126" t="s">
        <v>202</v>
      </c>
      <c r="B87">
        <v>50.16</v>
      </c>
      <c r="C87" s="57">
        <f>B73/$B$253</f>
        <v>6.1185679438676212E-7</v>
      </c>
    </row>
    <row r="88" spans="1:6" x14ac:dyDescent="0.25">
      <c r="A88" s="126" t="s">
        <v>203</v>
      </c>
      <c r="B88">
        <v>68.08</v>
      </c>
      <c r="C88" s="57">
        <f>B74/$B$253</f>
        <v>3.9622148367138129E-5</v>
      </c>
    </row>
    <row r="89" spans="1:6" x14ac:dyDescent="0.25">
      <c r="A89"/>
      <c r="B89">
        <v>0.37</v>
      </c>
      <c r="C89" s="57">
        <f>B75/$B$253</f>
        <v>-3.0451369940289139E-6</v>
      </c>
    </row>
    <row r="90" spans="1:6" s="49" customFormat="1" x14ac:dyDescent="0.25">
      <c r="A90" s="58" t="s">
        <v>127</v>
      </c>
      <c r="B90" s="59">
        <f>SUM(B67:B89)</f>
        <v>351.18</v>
      </c>
      <c r="C90" s="60">
        <f>B90/$B$253</f>
        <v>1.242033925160365E-4</v>
      </c>
    </row>
    <row r="91" spans="1:6" s="49" customFormat="1" x14ac:dyDescent="0.25">
      <c r="A91" s="110" t="s">
        <v>128</v>
      </c>
      <c r="B91" s="61"/>
      <c r="C91" s="57"/>
    </row>
    <row r="92" spans="1:6" s="49" customFormat="1" x14ac:dyDescent="0.25">
      <c r="A92" s="126" t="s">
        <v>130</v>
      </c>
      <c r="B92">
        <v>1.52</v>
      </c>
      <c r="C92" s="57">
        <f t="shared" ref="C92:C123" si="4">B92/$B$253</f>
        <v>5.3758516038605687E-7</v>
      </c>
      <c r="E92" s="112"/>
      <c r="F92"/>
    </row>
    <row r="93" spans="1:6" s="49" customFormat="1" x14ac:dyDescent="0.25">
      <c r="A93" s="126" t="s">
        <v>131</v>
      </c>
      <c r="B93">
        <v>1.1599999999999999</v>
      </c>
      <c r="C93" s="57">
        <f t="shared" si="4"/>
        <v>4.1026235924199075E-7</v>
      </c>
      <c r="E93" s="112"/>
      <c r="F93"/>
    </row>
    <row r="94" spans="1:6" s="49" customFormat="1" x14ac:dyDescent="0.25">
      <c r="A94" s="126" t="s">
        <v>133</v>
      </c>
      <c r="B94">
        <v>0.63</v>
      </c>
      <c r="C94" s="57">
        <f t="shared" si="4"/>
        <v>2.2281490200211569E-7</v>
      </c>
      <c r="E94" s="112"/>
      <c r="F94"/>
    </row>
    <row r="95" spans="1:6" s="49" customFormat="1" x14ac:dyDescent="0.25">
      <c r="A95" s="126" t="s">
        <v>134</v>
      </c>
      <c r="B95">
        <v>0.4</v>
      </c>
      <c r="C95" s="57">
        <f t="shared" si="4"/>
        <v>1.4146977904896234E-7</v>
      </c>
      <c r="E95" s="112"/>
      <c r="F95"/>
    </row>
    <row r="96" spans="1:6" s="49" customFormat="1" x14ac:dyDescent="0.25">
      <c r="A96" s="126" t="s">
        <v>135</v>
      </c>
      <c r="B96">
        <v>2.19</v>
      </c>
      <c r="C96" s="57">
        <f t="shared" si="4"/>
        <v>7.7454704029306876E-7</v>
      </c>
      <c r="E96" s="112"/>
      <c r="F96"/>
    </row>
    <row r="97" spans="1:6" s="49" customFormat="1" x14ac:dyDescent="0.25">
      <c r="A97" s="126" t="s">
        <v>137</v>
      </c>
      <c r="B97">
        <v>0.62</v>
      </c>
      <c r="C97" s="57">
        <f t="shared" si="4"/>
        <v>2.1927815752589163E-7</v>
      </c>
      <c r="E97" s="112"/>
      <c r="F97"/>
    </row>
    <row r="98" spans="1:6" s="49" customFormat="1" x14ac:dyDescent="0.25">
      <c r="A98" s="126" t="s">
        <v>207</v>
      </c>
      <c r="B98">
        <v>0.06</v>
      </c>
      <c r="C98" s="57">
        <f t="shared" si="4"/>
        <v>2.122046685734435E-8</v>
      </c>
      <c r="E98" s="112"/>
      <c r="F98"/>
    </row>
    <row r="99" spans="1:6" s="49" customFormat="1" x14ac:dyDescent="0.25">
      <c r="A99" s="126" t="s">
        <v>193</v>
      </c>
      <c r="B99">
        <v>1.94</v>
      </c>
      <c r="C99" s="57">
        <f t="shared" si="4"/>
        <v>6.8612842838746737E-7</v>
      </c>
      <c r="E99" s="112"/>
      <c r="F99"/>
    </row>
    <row r="100" spans="1:6" s="49" customFormat="1" x14ac:dyDescent="0.25">
      <c r="A100" s="126" t="s">
        <v>139</v>
      </c>
      <c r="B100">
        <v>35.14</v>
      </c>
      <c r="C100" s="57">
        <f t="shared" si="4"/>
        <v>1.2428120089451341E-5</v>
      </c>
      <c r="E100" s="112"/>
      <c r="F100"/>
    </row>
    <row r="101" spans="1:6" s="49" customFormat="1" x14ac:dyDescent="0.25">
      <c r="A101" s="126" t="s">
        <v>140</v>
      </c>
      <c r="B101">
        <v>4.59</v>
      </c>
      <c r="C101" s="57">
        <f t="shared" si="4"/>
        <v>1.6233657145868428E-6</v>
      </c>
      <c r="E101" s="112"/>
      <c r="F101"/>
    </row>
    <row r="102" spans="1:6" s="49" customFormat="1" x14ac:dyDescent="0.25">
      <c r="A102" s="126" t="s">
        <v>141</v>
      </c>
      <c r="B102">
        <v>32.869999999999997</v>
      </c>
      <c r="C102" s="57">
        <f t="shared" si="4"/>
        <v>1.1625279093348478E-5</v>
      </c>
      <c r="E102" s="112"/>
      <c r="F102"/>
    </row>
    <row r="103" spans="1:6" s="49" customFormat="1" x14ac:dyDescent="0.25">
      <c r="A103" s="126" t="s">
        <v>165</v>
      </c>
      <c r="B103">
        <v>0.72</v>
      </c>
      <c r="C103" s="57">
        <f t="shared" si="4"/>
        <v>2.5464560228813218E-7</v>
      </c>
      <c r="E103" s="112"/>
      <c r="F103"/>
    </row>
    <row r="104" spans="1:6" s="49" customFormat="1" x14ac:dyDescent="0.25">
      <c r="A104" s="126" t="s">
        <v>144</v>
      </c>
      <c r="B104">
        <v>1.1499999999999999</v>
      </c>
      <c r="C104" s="57">
        <f t="shared" si="4"/>
        <v>4.0672561476576666E-7</v>
      </c>
      <c r="E104" s="112"/>
      <c r="F104"/>
    </row>
    <row r="105" spans="1:6" s="49" customFormat="1" x14ac:dyDescent="0.25">
      <c r="A105" s="126" t="s">
        <v>146</v>
      </c>
      <c r="B105">
        <v>9.89</v>
      </c>
      <c r="C105" s="57">
        <f t="shared" si="4"/>
        <v>3.497840286985594E-6</v>
      </c>
      <c r="E105" s="112"/>
      <c r="F105"/>
    </row>
    <row r="106" spans="1:6" s="49" customFormat="1" x14ac:dyDescent="0.25">
      <c r="A106" s="126" t="s">
        <v>150</v>
      </c>
      <c r="B106">
        <v>13.14</v>
      </c>
      <c r="C106" s="57">
        <f t="shared" si="4"/>
        <v>4.6472822417584128E-6</v>
      </c>
      <c r="E106" s="112"/>
      <c r="F106"/>
    </row>
    <row r="107" spans="1:6" s="49" customFormat="1" x14ac:dyDescent="0.25">
      <c r="A107" s="126" t="s">
        <v>206</v>
      </c>
      <c r="B107">
        <v>1.05</v>
      </c>
      <c r="C107" s="57">
        <f t="shared" si="4"/>
        <v>3.7135817000352614E-7</v>
      </c>
      <c r="E107" s="112"/>
      <c r="F107"/>
    </row>
    <row r="108" spans="1:6" s="49" customFormat="1" x14ac:dyDescent="0.25">
      <c r="A108" s="126" t="s">
        <v>151</v>
      </c>
      <c r="B108">
        <v>6.93</v>
      </c>
      <c r="C108" s="57">
        <f t="shared" si="4"/>
        <v>2.4509639220232723E-6</v>
      </c>
      <c r="E108" s="112"/>
      <c r="F108"/>
    </row>
    <row r="109" spans="1:6" s="49" customFormat="1" x14ac:dyDescent="0.25">
      <c r="A109" s="126" t="s">
        <v>154</v>
      </c>
      <c r="B109">
        <v>0.33</v>
      </c>
      <c r="C109" s="57">
        <f t="shared" si="4"/>
        <v>1.1671256771539393E-7</v>
      </c>
      <c r="E109" s="112"/>
      <c r="F109"/>
    </row>
    <row r="110" spans="1:6" s="49" customFormat="1" x14ac:dyDescent="0.25">
      <c r="A110" s="126" t="s">
        <v>155</v>
      </c>
      <c r="B110">
        <v>3.74</v>
      </c>
      <c r="C110" s="57">
        <f t="shared" si="4"/>
        <v>1.3227424341077979E-6</v>
      </c>
      <c r="E110" s="112"/>
      <c r="F110"/>
    </row>
    <row r="111" spans="1:6" s="49" customFormat="1" x14ac:dyDescent="0.25">
      <c r="A111" s="126" t="s">
        <v>156</v>
      </c>
      <c r="B111">
        <v>0.78</v>
      </c>
      <c r="C111" s="57">
        <f t="shared" si="4"/>
        <v>2.7586606914547656E-7</v>
      </c>
      <c r="E111" s="112"/>
      <c r="F111"/>
    </row>
    <row r="112" spans="1:6" s="49" customFormat="1" x14ac:dyDescent="0.25">
      <c r="A112" s="126" t="s">
        <v>157</v>
      </c>
      <c r="B112">
        <v>6.53</v>
      </c>
      <c r="C112" s="57">
        <f t="shared" si="4"/>
        <v>2.30949414297431E-6</v>
      </c>
      <c r="E112" s="112"/>
      <c r="F112"/>
    </row>
    <row r="113" spans="1:6" s="49" customFormat="1" x14ac:dyDescent="0.25">
      <c r="A113" s="126" t="s">
        <v>159</v>
      </c>
      <c r="B113">
        <v>0.11</v>
      </c>
      <c r="C113" s="57">
        <f t="shared" si="4"/>
        <v>3.8904189238464643E-8</v>
      </c>
      <c r="E113" s="112"/>
      <c r="F113"/>
    </row>
    <row r="114" spans="1:6" s="49" customFormat="1" x14ac:dyDescent="0.25">
      <c r="A114" s="126" t="s">
        <v>160</v>
      </c>
      <c r="B114">
        <v>3.44</v>
      </c>
      <c r="C114" s="57">
        <f t="shared" si="4"/>
        <v>1.2166400998210761E-6</v>
      </c>
      <c r="E114" s="112"/>
      <c r="F114"/>
    </row>
    <row r="115" spans="1:6" s="49" customFormat="1" x14ac:dyDescent="0.25">
      <c r="A115" s="126" t="s">
        <v>161</v>
      </c>
      <c r="B115">
        <v>20.16</v>
      </c>
      <c r="C115" s="57">
        <f t="shared" si="4"/>
        <v>7.1300768640677021E-6</v>
      </c>
      <c r="E115" s="112"/>
      <c r="F115"/>
    </row>
    <row r="116" spans="1:6" s="49" customFormat="1" x14ac:dyDescent="0.25">
      <c r="A116" s="126" t="s">
        <v>237</v>
      </c>
      <c r="B116">
        <v>0.39</v>
      </c>
      <c r="C116" s="57">
        <f t="shared" si="4"/>
        <v>1.3793303457273828E-7</v>
      </c>
      <c r="E116" s="112"/>
      <c r="F116"/>
    </row>
    <row r="117" spans="1:6" s="49" customFormat="1" x14ac:dyDescent="0.25">
      <c r="A117" s="126" t="s">
        <v>163</v>
      </c>
      <c r="B117">
        <v>7.12</v>
      </c>
      <c r="C117" s="57">
        <f t="shared" si="4"/>
        <v>2.5181620670715298E-6</v>
      </c>
      <c r="E117" s="112"/>
      <c r="F117"/>
    </row>
    <row r="118" spans="1:6" s="49" customFormat="1" x14ac:dyDescent="0.25">
      <c r="A118" s="126" t="s">
        <v>170</v>
      </c>
      <c r="B118">
        <v>0.19</v>
      </c>
      <c r="C118" s="57">
        <f t="shared" si="4"/>
        <v>6.7198145048257109E-8</v>
      </c>
      <c r="E118" s="112"/>
      <c r="F118"/>
    </row>
    <row r="119" spans="1:6" s="49" customFormat="1" x14ac:dyDescent="0.25">
      <c r="A119" s="126" t="s">
        <v>171</v>
      </c>
      <c r="B119">
        <v>3.85</v>
      </c>
      <c r="C119" s="57">
        <f t="shared" si="4"/>
        <v>1.3616466233462625E-6</v>
      </c>
      <c r="E119" s="112"/>
      <c r="F119"/>
    </row>
    <row r="120" spans="1:6" s="49" customFormat="1" x14ac:dyDescent="0.25">
      <c r="A120" s="126" t="s">
        <v>176</v>
      </c>
      <c r="B120">
        <v>0.23</v>
      </c>
      <c r="C120" s="57">
        <f t="shared" si="4"/>
        <v>8.1345122953153348E-8</v>
      </c>
      <c r="E120" s="112"/>
      <c r="F120"/>
    </row>
    <row r="121" spans="1:6" s="49" customFormat="1" x14ac:dyDescent="0.25">
      <c r="A121" s="126" t="s">
        <v>178</v>
      </c>
      <c r="B121">
        <v>5.19</v>
      </c>
      <c r="C121" s="57">
        <f t="shared" si="4"/>
        <v>1.8355703831602865E-6</v>
      </c>
      <c r="E121" s="112"/>
      <c r="F121"/>
    </row>
    <row r="122" spans="1:6" s="49" customFormat="1" x14ac:dyDescent="0.25">
      <c r="A122" s="126" t="s">
        <v>238</v>
      </c>
      <c r="B122">
        <v>0.46</v>
      </c>
      <c r="C122" s="57">
        <f t="shared" si="4"/>
        <v>1.626902459063067E-7</v>
      </c>
      <c r="E122" s="112"/>
      <c r="F122"/>
    </row>
    <row r="123" spans="1:6" s="49" customFormat="1" x14ac:dyDescent="0.25">
      <c r="A123" s="126" t="s">
        <v>208</v>
      </c>
      <c r="B123">
        <v>4.6900000000000004</v>
      </c>
      <c r="C123" s="57">
        <f t="shared" si="4"/>
        <v>1.6587331593490835E-6</v>
      </c>
      <c r="E123" s="112"/>
      <c r="F123"/>
    </row>
    <row r="124" spans="1:6" s="49" customFormat="1" x14ac:dyDescent="0.25">
      <c r="A124" s="126" t="s">
        <v>219</v>
      </c>
      <c r="B124">
        <v>2.57</v>
      </c>
      <c r="C124" s="57">
        <f t="shared" ref="C124:C155" si="5">B124/$B$253</f>
        <v>9.08943330389583E-7</v>
      </c>
      <c r="E124" s="112"/>
      <c r="F124"/>
    </row>
    <row r="125" spans="1:6" s="49" customFormat="1" x14ac:dyDescent="0.25">
      <c r="A125" s="126" t="s">
        <v>209</v>
      </c>
      <c r="B125">
        <v>4.6900000000000004</v>
      </c>
      <c r="C125" s="57">
        <f t="shared" si="5"/>
        <v>1.6587331593490835E-6</v>
      </c>
      <c r="E125" s="112"/>
      <c r="F125"/>
    </row>
    <row r="126" spans="1:6" s="49" customFormat="1" x14ac:dyDescent="0.25">
      <c r="A126" s="126" t="s">
        <v>210</v>
      </c>
      <c r="B126">
        <v>6.95</v>
      </c>
      <c r="C126" s="57">
        <f t="shared" si="5"/>
        <v>2.4580374109757205E-6</v>
      </c>
      <c r="E126" s="112"/>
      <c r="F126"/>
    </row>
    <row r="127" spans="1:6" s="49" customFormat="1" x14ac:dyDescent="0.25">
      <c r="A127" s="126" t="s">
        <v>239</v>
      </c>
      <c r="B127">
        <v>0.47</v>
      </c>
      <c r="C127" s="57">
        <f t="shared" si="5"/>
        <v>1.6622699038253073E-7</v>
      </c>
      <c r="E127" s="112"/>
      <c r="F127"/>
    </row>
    <row r="128" spans="1:6" s="49" customFormat="1" x14ac:dyDescent="0.25">
      <c r="A128" s="126" t="s">
        <v>240</v>
      </c>
      <c r="B128">
        <v>0.26</v>
      </c>
      <c r="C128" s="57">
        <f t="shared" si="5"/>
        <v>9.1955356381825525E-8</v>
      </c>
      <c r="E128" s="112"/>
      <c r="F128"/>
    </row>
    <row r="129" spans="1:6" s="49" customFormat="1" x14ac:dyDescent="0.25">
      <c r="A129" s="126" t="s">
        <v>220</v>
      </c>
      <c r="B129">
        <v>2.82</v>
      </c>
      <c r="C129" s="57">
        <f t="shared" si="5"/>
        <v>9.973619422951844E-7</v>
      </c>
      <c r="E129" s="112"/>
      <c r="F129"/>
    </row>
    <row r="130" spans="1:6" s="49" customFormat="1" x14ac:dyDescent="0.25">
      <c r="A130" s="126" t="s">
        <v>241</v>
      </c>
      <c r="B130">
        <v>0.31</v>
      </c>
      <c r="C130" s="57">
        <f t="shared" si="5"/>
        <v>1.0963907876294581E-7</v>
      </c>
      <c r="E130" s="112"/>
      <c r="F130"/>
    </row>
    <row r="131" spans="1:6" s="49" customFormat="1" x14ac:dyDescent="0.25">
      <c r="A131" s="126" t="s">
        <v>221</v>
      </c>
      <c r="B131">
        <v>2.59</v>
      </c>
      <c r="C131" s="57">
        <f t="shared" si="5"/>
        <v>9.1601681934203108E-7</v>
      </c>
      <c r="E131" s="112"/>
      <c r="F131"/>
    </row>
    <row r="132" spans="1:6" s="49" customFormat="1" x14ac:dyDescent="0.25">
      <c r="A132" s="126" t="s">
        <v>242</v>
      </c>
      <c r="B132">
        <v>0.47</v>
      </c>
      <c r="C132" s="57">
        <f t="shared" si="5"/>
        <v>1.6622699038253073E-7</v>
      </c>
      <c r="E132" s="112"/>
      <c r="F132"/>
    </row>
    <row r="133" spans="1:6" s="49" customFormat="1" x14ac:dyDescent="0.25">
      <c r="A133" s="126" t="s">
        <v>179</v>
      </c>
      <c r="B133">
        <v>0.56000000000000005</v>
      </c>
      <c r="C133" s="57">
        <f t="shared" si="5"/>
        <v>1.980576906685473E-7</v>
      </c>
      <c r="E133" s="112"/>
      <c r="F133"/>
    </row>
    <row r="134" spans="1:6" s="49" customFormat="1" x14ac:dyDescent="0.25">
      <c r="A134" s="126" t="s">
        <v>243</v>
      </c>
      <c r="B134">
        <v>0.9</v>
      </c>
      <c r="C134" s="57">
        <f t="shared" si="5"/>
        <v>3.1830700286016527E-7</v>
      </c>
      <c r="E134" s="112"/>
      <c r="F134"/>
    </row>
    <row r="135" spans="1:6" s="49" customFormat="1" x14ac:dyDescent="0.25">
      <c r="A135" s="126" t="s">
        <v>180</v>
      </c>
      <c r="B135">
        <v>0.6</v>
      </c>
      <c r="C135" s="57">
        <f t="shared" si="5"/>
        <v>2.122046685734435E-7</v>
      </c>
      <c r="E135" s="114"/>
      <c r="F135"/>
    </row>
    <row r="136" spans="1:6" s="49" customFormat="1" x14ac:dyDescent="0.25">
      <c r="A136" s="126" t="s">
        <v>244</v>
      </c>
      <c r="B136">
        <v>0.55000000000000004</v>
      </c>
      <c r="C136" s="57">
        <f t="shared" si="5"/>
        <v>1.9452094619232324E-7</v>
      </c>
      <c r="E136" s="114"/>
      <c r="F136"/>
    </row>
    <row r="137" spans="1:6" s="49" customFormat="1" x14ac:dyDescent="0.25">
      <c r="A137" s="126" t="s">
        <v>183</v>
      </c>
      <c r="B137">
        <v>1.1000000000000001</v>
      </c>
      <c r="C137" s="57">
        <f t="shared" si="5"/>
        <v>3.8904189238464648E-7</v>
      </c>
      <c r="E137" s="114"/>
      <c r="F137"/>
    </row>
    <row r="138" spans="1:6" s="49" customFormat="1" x14ac:dyDescent="0.25">
      <c r="A138" s="126" t="s">
        <v>184</v>
      </c>
      <c r="B138">
        <v>3.31</v>
      </c>
      <c r="C138" s="57">
        <f t="shared" si="5"/>
        <v>1.1706624216301633E-6</v>
      </c>
      <c r="E138" s="114"/>
      <c r="F138"/>
    </row>
    <row r="139" spans="1:6" s="49" customFormat="1" x14ac:dyDescent="0.25">
      <c r="A139" s="126" t="s">
        <v>188</v>
      </c>
      <c r="B139">
        <v>2.42</v>
      </c>
      <c r="C139" s="57">
        <f t="shared" si="5"/>
        <v>8.5589216324622208E-7</v>
      </c>
      <c r="E139" s="114"/>
      <c r="F139"/>
    </row>
    <row r="140" spans="1:6" s="49" customFormat="1" x14ac:dyDescent="0.25">
      <c r="A140" s="126" t="s">
        <v>129</v>
      </c>
      <c r="B140">
        <v>1.1000000000000001</v>
      </c>
      <c r="C140" s="57">
        <f t="shared" si="5"/>
        <v>3.8904189238464648E-7</v>
      </c>
      <c r="E140" s="114"/>
      <c r="F140"/>
    </row>
    <row r="141" spans="1:6" s="49" customFormat="1" x14ac:dyDescent="0.25">
      <c r="A141" s="126" t="s">
        <v>130</v>
      </c>
      <c r="B141">
        <v>0.33</v>
      </c>
      <c r="C141" s="57">
        <f t="shared" si="5"/>
        <v>1.1671256771539393E-7</v>
      </c>
      <c r="E141" s="114"/>
      <c r="F141"/>
    </row>
    <row r="142" spans="1:6" s="49" customFormat="1" x14ac:dyDescent="0.25">
      <c r="A142" s="126" t="s">
        <v>131</v>
      </c>
      <c r="B142">
        <v>1.03</v>
      </c>
      <c r="C142" s="57">
        <f t="shared" si="5"/>
        <v>3.6428468105107801E-7</v>
      </c>
      <c r="E142" s="114"/>
      <c r="F142"/>
    </row>
    <row r="143" spans="1:6" s="49" customFormat="1" x14ac:dyDescent="0.25">
      <c r="A143" s="126" t="s">
        <v>132</v>
      </c>
      <c r="B143">
        <v>3.3</v>
      </c>
      <c r="C143" s="57">
        <f t="shared" si="5"/>
        <v>1.1671256771539392E-6</v>
      </c>
      <c r="E143" s="114"/>
      <c r="F143"/>
    </row>
    <row r="144" spans="1:6" s="49" customFormat="1" x14ac:dyDescent="0.25">
      <c r="A144" s="126" t="s">
        <v>133</v>
      </c>
      <c r="B144">
        <v>0.17</v>
      </c>
      <c r="C144" s="57">
        <f t="shared" si="5"/>
        <v>6.0124656095808995E-8</v>
      </c>
      <c r="E144" s="114"/>
      <c r="F144"/>
    </row>
    <row r="145" spans="1:6" s="49" customFormat="1" x14ac:dyDescent="0.25">
      <c r="A145" s="126" t="s">
        <v>136</v>
      </c>
      <c r="B145">
        <v>13.11</v>
      </c>
      <c r="C145" s="57">
        <f t="shared" si="5"/>
        <v>4.6366720083297407E-6</v>
      </c>
      <c r="E145" s="114"/>
      <c r="F145"/>
    </row>
    <row r="146" spans="1:6" s="49" customFormat="1" x14ac:dyDescent="0.25">
      <c r="A146" s="126" t="s">
        <v>138</v>
      </c>
      <c r="B146">
        <v>1.74</v>
      </c>
      <c r="C146" s="57">
        <f t="shared" si="5"/>
        <v>6.1539353886298621E-7</v>
      </c>
      <c r="E146" s="114"/>
      <c r="F146"/>
    </row>
    <row r="147" spans="1:6" s="49" customFormat="1" x14ac:dyDescent="0.25">
      <c r="A147" s="126" t="s">
        <v>193</v>
      </c>
      <c r="B147">
        <v>10.81</v>
      </c>
      <c r="C147" s="57">
        <f t="shared" si="5"/>
        <v>3.8232207787982073E-6</v>
      </c>
      <c r="E147" s="114"/>
      <c r="F147"/>
    </row>
    <row r="148" spans="1:6" s="49" customFormat="1" x14ac:dyDescent="0.25">
      <c r="A148" s="126" t="s">
        <v>140</v>
      </c>
      <c r="B148">
        <v>4.42</v>
      </c>
      <c r="C148" s="57">
        <f t="shared" si="5"/>
        <v>1.5632410584910339E-6</v>
      </c>
      <c r="E148" s="114"/>
      <c r="F148"/>
    </row>
    <row r="149" spans="1:6" s="49" customFormat="1" x14ac:dyDescent="0.25">
      <c r="A149" s="126" t="s">
        <v>141</v>
      </c>
      <c r="B149">
        <v>25.28</v>
      </c>
      <c r="C149" s="57">
        <f t="shared" si="5"/>
        <v>8.9408900358944208E-6</v>
      </c>
      <c r="E149" s="114"/>
      <c r="F149"/>
    </row>
    <row r="150" spans="1:6" s="49" customFormat="1" x14ac:dyDescent="0.25">
      <c r="A150" s="126" t="s">
        <v>165</v>
      </c>
      <c r="B150">
        <v>0.08</v>
      </c>
      <c r="C150" s="57">
        <f t="shared" si="5"/>
        <v>2.8293955809792469E-8</v>
      </c>
      <c r="E150" s="114"/>
      <c r="F150"/>
    </row>
    <row r="151" spans="1:6" s="49" customFormat="1" x14ac:dyDescent="0.25">
      <c r="A151" s="126" t="s">
        <v>142</v>
      </c>
      <c r="B151">
        <v>0</v>
      </c>
      <c r="C151" s="57">
        <f t="shared" si="5"/>
        <v>0</v>
      </c>
      <c r="E151" s="114"/>
      <c r="F151"/>
    </row>
    <row r="152" spans="1:6" s="49" customFormat="1" x14ac:dyDescent="0.25">
      <c r="A152" s="126" t="s">
        <v>143</v>
      </c>
      <c r="B152">
        <v>10.6</v>
      </c>
      <c r="C152" s="57">
        <f t="shared" si="5"/>
        <v>3.7489491447975016E-6</v>
      </c>
      <c r="E152" s="114"/>
      <c r="F152"/>
    </row>
    <row r="153" spans="1:6" s="49" customFormat="1" x14ac:dyDescent="0.25">
      <c r="A153" s="126" t="s">
        <v>145</v>
      </c>
      <c r="B153">
        <v>3.63</v>
      </c>
      <c r="C153" s="57">
        <f t="shared" si="5"/>
        <v>1.2838382448693331E-6</v>
      </c>
      <c r="E153" s="114"/>
      <c r="F153"/>
    </row>
    <row r="154" spans="1:6" s="49" customFormat="1" x14ac:dyDescent="0.25">
      <c r="A154" s="126" t="s">
        <v>147</v>
      </c>
      <c r="B154">
        <v>7.33</v>
      </c>
      <c r="C154" s="57">
        <f t="shared" si="5"/>
        <v>2.5924337010722347E-6</v>
      </c>
      <c r="E154" s="114"/>
      <c r="F154"/>
    </row>
    <row r="155" spans="1:6" s="49" customFormat="1" x14ac:dyDescent="0.25">
      <c r="A155" s="126" t="s">
        <v>149</v>
      </c>
      <c r="B155">
        <v>1.85</v>
      </c>
      <c r="C155" s="57">
        <f t="shared" si="5"/>
        <v>6.5429772810145088E-7</v>
      </c>
      <c r="E155" s="114"/>
      <c r="F155"/>
    </row>
    <row r="156" spans="1:6" s="49" customFormat="1" x14ac:dyDescent="0.25">
      <c r="A156" s="126" t="s">
        <v>232</v>
      </c>
      <c r="B156">
        <v>7.15</v>
      </c>
      <c r="C156" s="57">
        <f t="shared" ref="C156:C176" si="6">B156/$B$253</f>
        <v>2.5287723005002019E-6</v>
      </c>
      <c r="E156" s="114"/>
      <c r="F156"/>
    </row>
    <row r="157" spans="1:6" s="49" customFormat="1" x14ac:dyDescent="0.25">
      <c r="A157" s="126" t="s">
        <v>206</v>
      </c>
      <c r="B157">
        <v>8.86</v>
      </c>
      <c r="C157" s="57">
        <f t="shared" si="6"/>
        <v>3.1335556059345155E-6</v>
      </c>
      <c r="E157" s="114"/>
      <c r="F157"/>
    </row>
    <row r="158" spans="1:6" s="49" customFormat="1" x14ac:dyDescent="0.25">
      <c r="A158" s="126" t="s">
        <v>152</v>
      </c>
      <c r="B158">
        <v>3.58</v>
      </c>
      <c r="C158" s="57">
        <f t="shared" si="6"/>
        <v>1.2661545224882129E-6</v>
      </c>
      <c r="E158" s="114"/>
      <c r="F158"/>
    </row>
    <row r="159" spans="1:6" s="49" customFormat="1" x14ac:dyDescent="0.25">
      <c r="A159" s="126" t="s">
        <v>153</v>
      </c>
      <c r="B159">
        <v>0.54</v>
      </c>
      <c r="C159" s="57">
        <f t="shared" si="6"/>
        <v>1.9098420171609918E-7</v>
      </c>
      <c r="E159" s="114"/>
      <c r="F159"/>
    </row>
    <row r="160" spans="1:6" s="49" customFormat="1" x14ac:dyDescent="0.25">
      <c r="A160" s="126" t="s">
        <v>154</v>
      </c>
      <c r="B160">
        <v>1.07</v>
      </c>
      <c r="C160" s="57">
        <f t="shared" si="6"/>
        <v>3.7843165895597426E-7</v>
      </c>
      <c r="E160" s="114"/>
      <c r="F160"/>
    </row>
    <row r="161" spans="1:6" s="49" customFormat="1" x14ac:dyDescent="0.25">
      <c r="A161" s="126" t="s">
        <v>155</v>
      </c>
      <c r="B161">
        <v>1.65</v>
      </c>
      <c r="C161" s="57">
        <f t="shared" si="6"/>
        <v>5.8356283857696961E-7</v>
      </c>
      <c r="E161" s="114"/>
      <c r="F161"/>
    </row>
    <row r="162" spans="1:6" s="49" customFormat="1" x14ac:dyDescent="0.25">
      <c r="A162" s="126" t="s">
        <v>156</v>
      </c>
      <c r="B162">
        <v>1.25</v>
      </c>
      <c r="C162" s="57">
        <f t="shared" si="6"/>
        <v>4.4209305952800729E-7</v>
      </c>
      <c r="E162" s="114"/>
      <c r="F162"/>
    </row>
    <row r="163" spans="1:6" s="49" customFormat="1" x14ac:dyDescent="0.25">
      <c r="A163" s="126" t="s">
        <v>158</v>
      </c>
      <c r="B163">
        <v>24.19</v>
      </c>
      <c r="C163" s="57">
        <f t="shared" si="6"/>
        <v>8.5553848879859982E-6</v>
      </c>
      <c r="E163" s="114"/>
      <c r="F163"/>
    </row>
    <row r="164" spans="1:6" s="49" customFormat="1" x14ac:dyDescent="0.25">
      <c r="A164" s="126" t="s">
        <v>211</v>
      </c>
      <c r="B164">
        <v>3.34</v>
      </c>
      <c r="C164" s="57">
        <f t="shared" si="6"/>
        <v>1.1812726550588354E-6</v>
      </c>
      <c r="E164" s="114"/>
      <c r="F164"/>
    </row>
    <row r="165" spans="1:6" s="49" customFormat="1" x14ac:dyDescent="0.25">
      <c r="A165" s="126" t="s">
        <v>161</v>
      </c>
      <c r="B165">
        <v>5.64</v>
      </c>
      <c r="C165" s="57">
        <f t="shared" si="6"/>
        <v>1.9947238845903688E-6</v>
      </c>
      <c r="E165" s="114"/>
      <c r="F165"/>
    </row>
    <row r="166" spans="1:6" s="49" customFormat="1" x14ac:dyDescent="0.25">
      <c r="A166" s="126" t="s">
        <v>162</v>
      </c>
      <c r="B166">
        <v>11</v>
      </c>
      <c r="C166" s="57">
        <f t="shared" si="6"/>
        <v>3.8904189238464639E-6</v>
      </c>
      <c r="E166" s="114"/>
      <c r="F166"/>
    </row>
    <row r="167" spans="1:6" s="49" customFormat="1" x14ac:dyDescent="0.25">
      <c r="A167" s="126" t="s">
        <v>163</v>
      </c>
      <c r="B167">
        <v>2.11</v>
      </c>
      <c r="C167" s="57">
        <f t="shared" si="6"/>
        <v>7.4625308448327626E-7</v>
      </c>
      <c r="E167" s="114"/>
      <c r="F167"/>
    </row>
    <row r="168" spans="1:6" s="49" customFormat="1" x14ac:dyDescent="0.25">
      <c r="A168" s="126" t="s">
        <v>169</v>
      </c>
      <c r="B168">
        <v>0</v>
      </c>
      <c r="C168" s="57">
        <f t="shared" si="6"/>
        <v>0</v>
      </c>
      <c r="E168" s="114"/>
      <c r="F168"/>
    </row>
    <row r="169" spans="1:6" s="49" customFormat="1" x14ac:dyDescent="0.25">
      <c r="A169" s="126" t="s">
        <v>170</v>
      </c>
      <c r="B169">
        <v>0.62</v>
      </c>
      <c r="C169" s="57">
        <f t="shared" si="6"/>
        <v>2.1927815752589163E-7</v>
      </c>
      <c r="E169" s="114"/>
      <c r="F169"/>
    </row>
    <row r="170" spans="1:6" s="49" customFormat="1" x14ac:dyDescent="0.25">
      <c r="A170" s="126" t="s">
        <v>172</v>
      </c>
      <c r="B170">
        <v>0</v>
      </c>
      <c r="C170" s="57">
        <f t="shared" si="6"/>
        <v>0</v>
      </c>
      <c r="E170" s="114"/>
      <c r="F170"/>
    </row>
    <row r="171" spans="1:6" s="49" customFormat="1" x14ac:dyDescent="0.25">
      <c r="A171" s="126" t="s">
        <v>173</v>
      </c>
      <c r="B171">
        <v>2.5</v>
      </c>
      <c r="C171" s="57">
        <f t="shared" si="6"/>
        <v>8.8418611905601459E-7</v>
      </c>
      <c r="E171" s="114"/>
      <c r="F171"/>
    </row>
    <row r="172" spans="1:6" s="49" customFormat="1" x14ac:dyDescent="0.25">
      <c r="A172" s="126" t="s">
        <v>174</v>
      </c>
      <c r="B172">
        <v>0.95</v>
      </c>
      <c r="C172" s="57">
        <f t="shared" si="6"/>
        <v>3.3599072524128556E-7</v>
      </c>
      <c r="E172" s="114"/>
      <c r="F172"/>
    </row>
    <row r="173" spans="1:6" s="49" customFormat="1" x14ac:dyDescent="0.25">
      <c r="A173" s="126" t="s">
        <v>175</v>
      </c>
      <c r="B173">
        <v>9.1999999999999993</v>
      </c>
      <c r="C173" s="57">
        <f t="shared" si="6"/>
        <v>3.2538049181261333E-6</v>
      </c>
      <c r="E173" s="114"/>
      <c r="F173"/>
    </row>
    <row r="174" spans="1:6" s="49" customFormat="1" x14ac:dyDescent="0.25">
      <c r="A174" s="126" t="s">
        <v>177</v>
      </c>
      <c r="B174">
        <v>0.64</v>
      </c>
      <c r="C174" s="57">
        <f t="shared" si="6"/>
        <v>2.2635164647833976E-7</v>
      </c>
      <c r="E174" s="114"/>
      <c r="F174"/>
    </row>
    <row r="175" spans="1:6" s="49" customFormat="1" x14ac:dyDescent="0.25">
      <c r="A175" s="126" t="s">
        <v>217</v>
      </c>
      <c r="B175">
        <v>5.51</v>
      </c>
      <c r="C175" s="57">
        <f t="shared" si="6"/>
        <v>1.9487462063994563E-6</v>
      </c>
      <c r="E175" s="114"/>
      <c r="F175"/>
    </row>
    <row r="176" spans="1:6" s="49" customFormat="1" x14ac:dyDescent="0.25">
      <c r="A176" s="126" t="s">
        <v>178</v>
      </c>
      <c r="B176">
        <v>15.89</v>
      </c>
      <c r="C176" s="57">
        <f t="shared" si="6"/>
        <v>5.6198869727200288E-6</v>
      </c>
      <c r="E176" s="114"/>
      <c r="F176"/>
    </row>
    <row r="177" spans="1:6" s="49" customFormat="1" x14ac:dyDescent="0.25">
      <c r="A177" s="126" t="s">
        <v>129</v>
      </c>
      <c r="B177">
        <v>0.08</v>
      </c>
      <c r="C177" s="57">
        <f t="shared" ref="C177:C222" si="7">B177/$B$253</f>
        <v>2.8293955809792469E-8</v>
      </c>
      <c r="E177" s="126"/>
      <c r="F177"/>
    </row>
    <row r="178" spans="1:6" s="49" customFormat="1" x14ac:dyDescent="0.25">
      <c r="A178" s="126" t="s">
        <v>130</v>
      </c>
      <c r="B178">
        <v>7.0000000000000007E-2</v>
      </c>
      <c r="C178" s="57">
        <f t="shared" si="7"/>
        <v>2.4757211333568413E-8</v>
      </c>
      <c r="E178" s="126"/>
      <c r="F178"/>
    </row>
    <row r="179" spans="1:6" s="49" customFormat="1" x14ac:dyDescent="0.25">
      <c r="A179" s="126" t="s">
        <v>131</v>
      </c>
      <c r="B179">
        <v>7.0000000000000007E-2</v>
      </c>
      <c r="C179" s="57">
        <f t="shared" si="7"/>
        <v>2.4757211333568413E-8</v>
      </c>
      <c r="E179" s="126"/>
      <c r="F179"/>
    </row>
    <row r="180" spans="1:6" s="49" customFormat="1" x14ac:dyDescent="0.25">
      <c r="A180" s="126" t="s">
        <v>132</v>
      </c>
      <c r="B180">
        <v>0.18</v>
      </c>
      <c r="C180" s="57">
        <f t="shared" si="7"/>
        <v>6.3661400572033045E-8</v>
      </c>
      <c r="E180" s="126"/>
      <c r="F180"/>
    </row>
    <row r="181" spans="1:6" s="49" customFormat="1" x14ac:dyDescent="0.25">
      <c r="A181" s="126" t="s">
        <v>133</v>
      </c>
      <c r="B181">
        <v>0.02</v>
      </c>
      <c r="C181" s="57">
        <f t="shared" si="7"/>
        <v>7.0734889524481174E-9</v>
      </c>
      <c r="E181" s="126"/>
      <c r="F181"/>
    </row>
    <row r="182" spans="1:6" s="49" customFormat="1" x14ac:dyDescent="0.25">
      <c r="A182" s="126" t="s">
        <v>136</v>
      </c>
      <c r="B182">
        <v>0.43</v>
      </c>
      <c r="C182" s="57">
        <f t="shared" si="7"/>
        <v>1.5208001247763451E-7</v>
      </c>
      <c r="E182" s="126"/>
      <c r="F182"/>
    </row>
    <row r="183" spans="1:6" s="49" customFormat="1" x14ac:dyDescent="0.25">
      <c r="A183" s="126" t="s">
        <v>138</v>
      </c>
      <c r="B183">
        <v>0.63</v>
      </c>
      <c r="C183" s="57">
        <f t="shared" si="7"/>
        <v>2.2281490200211569E-7</v>
      </c>
      <c r="E183" s="126"/>
      <c r="F183"/>
    </row>
    <row r="184" spans="1:6" s="49" customFormat="1" x14ac:dyDescent="0.25">
      <c r="A184" s="126" t="s">
        <v>193</v>
      </c>
      <c r="B184">
        <v>0.87</v>
      </c>
      <c r="C184" s="57">
        <f t="shared" si="7"/>
        <v>3.076967694314931E-7</v>
      </c>
      <c r="E184" s="126"/>
      <c r="F184"/>
    </row>
    <row r="185" spans="1:6" s="49" customFormat="1" x14ac:dyDescent="0.25">
      <c r="A185" s="126" t="s">
        <v>140</v>
      </c>
      <c r="B185">
        <v>0.42</v>
      </c>
      <c r="C185" s="57">
        <f t="shared" si="7"/>
        <v>1.4854326800141044E-7</v>
      </c>
      <c r="E185" s="126"/>
      <c r="F185"/>
    </row>
    <row r="186" spans="1:6" s="49" customFormat="1" x14ac:dyDescent="0.25">
      <c r="A186" s="126" t="s">
        <v>141</v>
      </c>
      <c r="B186">
        <v>1.49</v>
      </c>
      <c r="C186" s="57">
        <f t="shared" si="7"/>
        <v>5.2697492695738471E-7</v>
      </c>
      <c r="E186" s="126"/>
      <c r="F186"/>
    </row>
    <row r="187" spans="1:6" s="49" customFormat="1" x14ac:dyDescent="0.25">
      <c r="A187" s="126" t="s">
        <v>165</v>
      </c>
      <c r="B187">
        <v>0.11</v>
      </c>
      <c r="C187" s="57">
        <f t="shared" si="7"/>
        <v>3.8904189238464643E-8</v>
      </c>
      <c r="E187" s="126"/>
      <c r="F187"/>
    </row>
    <row r="188" spans="1:6" s="49" customFormat="1" x14ac:dyDescent="0.25">
      <c r="A188" s="126" t="s">
        <v>148</v>
      </c>
      <c r="B188">
        <v>0.11</v>
      </c>
      <c r="C188" s="57">
        <f t="shared" si="7"/>
        <v>3.8904189238464643E-8</v>
      </c>
      <c r="E188" s="126"/>
      <c r="F188"/>
    </row>
    <row r="189" spans="1:6" s="49" customFormat="1" x14ac:dyDescent="0.25">
      <c r="A189" s="126" t="s">
        <v>232</v>
      </c>
      <c r="B189">
        <v>0.61</v>
      </c>
      <c r="C189" s="57">
        <f t="shared" si="7"/>
        <v>2.1574141304966757E-7</v>
      </c>
      <c r="E189" s="126"/>
      <c r="F189"/>
    </row>
    <row r="190" spans="1:6" s="49" customFormat="1" x14ac:dyDescent="0.25">
      <c r="A190" s="126" t="s">
        <v>150</v>
      </c>
      <c r="B190">
        <v>0.79</v>
      </c>
      <c r="C190" s="57">
        <f t="shared" si="7"/>
        <v>2.7940281362170065E-7</v>
      </c>
      <c r="E190" s="126"/>
      <c r="F190"/>
    </row>
    <row r="191" spans="1:6" s="49" customFormat="1" x14ac:dyDescent="0.25">
      <c r="A191" s="126" t="s">
        <v>166</v>
      </c>
      <c r="B191">
        <v>1.1100000000000001</v>
      </c>
      <c r="C191" s="57">
        <f t="shared" si="7"/>
        <v>3.9257863686087052E-7</v>
      </c>
      <c r="E191" s="126"/>
      <c r="F191"/>
    </row>
    <row r="192" spans="1:6" s="49" customFormat="1" x14ac:dyDescent="0.25">
      <c r="A192" s="126" t="s">
        <v>206</v>
      </c>
      <c r="B192">
        <v>0.82</v>
      </c>
      <c r="C192" s="57">
        <f t="shared" si="7"/>
        <v>2.9001304705037276E-7</v>
      </c>
      <c r="E192" s="126"/>
      <c r="F192"/>
    </row>
    <row r="193" spans="1:6" s="49" customFormat="1" x14ac:dyDescent="0.25">
      <c r="A193" s="126" t="s">
        <v>154</v>
      </c>
      <c r="B193">
        <v>0.27</v>
      </c>
      <c r="C193" s="57">
        <f t="shared" si="7"/>
        <v>9.5492100858049588E-8</v>
      </c>
      <c r="E193" s="126"/>
      <c r="F193"/>
    </row>
    <row r="194" spans="1:6" s="49" customFormat="1" x14ac:dyDescent="0.25">
      <c r="A194" s="126" t="s">
        <v>155</v>
      </c>
      <c r="B194">
        <v>0.43</v>
      </c>
      <c r="C194" s="57">
        <f t="shared" si="7"/>
        <v>1.5208001247763451E-7</v>
      </c>
      <c r="E194" s="126"/>
      <c r="F194"/>
    </row>
    <row r="195" spans="1:6" s="49" customFormat="1" x14ac:dyDescent="0.25">
      <c r="A195" s="126" t="s">
        <v>156</v>
      </c>
      <c r="B195">
        <v>0.08</v>
      </c>
      <c r="C195" s="57">
        <f t="shared" si="7"/>
        <v>2.8293955809792469E-8</v>
      </c>
      <c r="E195" s="126"/>
      <c r="F195"/>
    </row>
    <row r="196" spans="1:6" s="49" customFormat="1" x14ac:dyDescent="0.25">
      <c r="A196" s="126" t="s">
        <v>158</v>
      </c>
      <c r="B196">
        <v>1.62</v>
      </c>
      <c r="C196" s="57">
        <f t="shared" si="7"/>
        <v>5.7295260514829755E-7</v>
      </c>
      <c r="E196" s="126"/>
      <c r="F196"/>
    </row>
    <row r="197" spans="1:6" s="49" customFormat="1" x14ac:dyDescent="0.25">
      <c r="A197" s="126" t="s">
        <v>161</v>
      </c>
      <c r="B197">
        <v>1.94</v>
      </c>
      <c r="C197" s="57">
        <f t="shared" si="7"/>
        <v>6.8612842838746737E-7</v>
      </c>
      <c r="E197" s="126"/>
      <c r="F197"/>
    </row>
    <row r="198" spans="1:6" s="49" customFormat="1" x14ac:dyDescent="0.25">
      <c r="A198" s="126" t="s">
        <v>164</v>
      </c>
      <c r="B198">
        <v>0.98</v>
      </c>
      <c r="C198" s="57">
        <f t="shared" si="7"/>
        <v>3.4660095866995772E-7</v>
      </c>
      <c r="E198" s="126"/>
      <c r="F198"/>
    </row>
    <row r="199" spans="1:6" s="49" customFormat="1" x14ac:dyDescent="0.25">
      <c r="A199" s="126" t="s">
        <v>162</v>
      </c>
      <c r="B199">
        <v>0.75</v>
      </c>
      <c r="C199" s="57">
        <f t="shared" si="7"/>
        <v>2.652558357168044E-7</v>
      </c>
      <c r="E199" s="126"/>
      <c r="F199"/>
    </row>
    <row r="200" spans="1:6" s="49" customFormat="1" x14ac:dyDescent="0.25">
      <c r="A200" s="126" t="s">
        <v>163</v>
      </c>
      <c r="B200">
        <v>2.78</v>
      </c>
      <c r="C200" s="57">
        <f t="shared" si="7"/>
        <v>9.8321496439028825E-7</v>
      </c>
      <c r="E200" s="126"/>
      <c r="F200"/>
    </row>
    <row r="201" spans="1:6" s="49" customFormat="1" x14ac:dyDescent="0.25">
      <c r="A201" s="126" t="s">
        <v>169</v>
      </c>
      <c r="B201">
        <v>0</v>
      </c>
      <c r="C201" s="57">
        <f t="shared" si="7"/>
        <v>0</v>
      </c>
      <c r="E201" s="126"/>
      <c r="F201"/>
    </row>
    <row r="202" spans="1:6" s="49" customFormat="1" x14ac:dyDescent="0.25">
      <c r="A202" s="126" t="s">
        <v>170</v>
      </c>
      <c r="B202">
        <v>0.06</v>
      </c>
      <c r="C202" s="57">
        <f t="shared" si="7"/>
        <v>2.122046685734435E-8</v>
      </c>
      <c r="E202" s="126"/>
      <c r="F202"/>
    </row>
    <row r="203" spans="1:6" s="49" customFormat="1" x14ac:dyDescent="0.25">
      <c r="A203" s="126" t="s">
        <v>173</v>
      </c>
      <c r="B203">
        <v>0.62</v>
      </c>
      <c r="C203" s="57">
        <f t="shared" si="7"/>
        <v>2.1927815752589163E-7</v>
      </c>
      <c r="E203" s="126"/>
      <c r="F203"/>
    </row>
    <row r="204" spans="1:6" s="49" customFormat="1" x14ac:dyDescent="0.25">
      <c r="A204" s="126" t="s">
        <v>174</v>
      </c>
      <c r="B204">
        <v>0.5</v>
      </c>
      <c r="C204" s="57">
        <f t="shared" si="7"/>
        <v>1.7683722381120292E-7</v>
      </c>
      <c r="E204" s="126"/>
      <c r="F204"/>
    </row>
    <row r="205" spans="1:6" s="49" customFormat="1" x14ac:dyDescent="0.25">
      <c r="A205" s="126" t="s">
        <v>177</v>
      </c>
      <c r="B205">
        <v>0.05</v>
      </c>
      <c r="C205" s="57">
        <f t="shared" si="7"/>
        <v>1.7683722381120293E-8</v>
      </c>
      <c r="E205" s="126"/>
      <c r="F205"/>
    </row>
    <row r="206" spans="1:6" s="49" customFormat="1" x14ac:dyDescent="0.25">
      <c r="A206" s="126" t="s">
        <v>217</v>
      </c>
      <c r="B206">
        <v>0.53</v>
      </c>
      <c r="C206" s="57">
        <f t="shared" si="7"/>
        <v>1.8744745723987511E-7</v>
      </c>
      <c r="E206" s="126"/>
      <c r="F206"/>
    </row>
    <row r="207" spans="1:6" s="49" customFormat="1" x14ac:dyDescent="0.25">
      <c r="A207" s="126" t="s">
        <v>178</v>
      </c>
      <c r="B207">
        <v>1.26</v>
      </c>
      <c r="C207" s="57">
        <f t="shared" si="7"/>
        <v>4.4562980400423138E-7</v>
      </c>
      <c r="E207" s="126"/>
      <c r="F207"/>
    </row>
    <row r="208" spans="1:6" s="49" customFormat="1" x14ac:dyDescent="0.25">
      <c r="A208" s="126" t="s">
        <v>233</v>
      </c>
      <c r="B208">
        <v>0.18</v>
      </c>
      <c r="C208" s="57">
        <f t="shared" si="7"/>
        <v>6.3661400572033045E-8</v>
      </c>
      <c r="E208" s="126"/>
      <c r="F208"/>
    </row>
    <row r="209" spans="1:6" s="49" customFormat="1" x14ac:dyDescent="0.25">
      <c r="A209" s="126" t="s">
        <v>234</v>
      </c>
      <c r="B209">
        <v>0</v>
      </c>
      <c r="C209" s="57">
        <f t="shared" si="7"/>
        <v>0</v>
      </c>
      <c r="E209" s="126"/>
      <c r="F209"/>
    </row>
    <row r="210" spans="1:6" s="49" customFormat="1" x14ac:dyDescent="0.25">
      <c r="A210" s="126" t="s">
        <v>179</v>
      </c>
      <c r="B210">
        <v>2.97</v>
      </c>
      <c r="C210" s="57">
        <f t="shared" si="7"/>
        <v>1.0504131094385453E-6</v>
      </c>
      <c r="E210" s="126"/>
      <c r="F210"/>
    </row>
    <row r="211" spans="1:6" s="49" customFormat="1" x14ac:dyDescent="0.25">
      <c r="A211" s="126" t="s">
        <v>180</v>
      </c>
      <c r="B211">
        <v>0.47</v>
      </c>
      <c r="C211" s="57">
        <f t="shared" si="7"/>
        <v>1.6622699038253073E-7</v>
      </c>
      <c r="E211" s="126"/>
      <c r="F211"/>
    </row>
    <row r="212" spans="1:6" s="49" customFormat="1" x14ac:dyDescent="0.25">
      <c r="A212" s="126" t="s">
        <v>167</v>
      </c>
      <c r="B212">
        <v>0.21</v>
      </c>
      <c r="C212" s="57">
        <f t="shared" si="7"/>
        <v>7.4271634000705222E-8</v>
      </c>
      <c r="E212" s="126"/>
      <c r="F212"/>
    </row>
    <row r="213" spans="1:6" s="49" customFormat="1" x14ac:dyDescent="0.25">
      <c r="A213" s="126" t="s">
        <v>168</v>
      </c>
      <c r="B213">
        <v>0.19</v>
      </c>
      <c r="C213" s="57">
        <f t="shared" si="7"/>
        <v>6.7198145048257109E-8</v>
      </c>
      <c r="E213" s="126"/>
      <c r="F213"/>
    </row>
    <row r="214" spans="1:6" s="49" customFormat="1" x14ac:dyDescent="0.25">
      <c r="A214" s="126" t="s">
        <v>181</v>
      </c>
      <c r="B214">
        <v>0.06</v>
      </c>
      <c r="C214" s="57">
        <f t="shared" si="7"/>
        <v>2.122046685734435E-8</v>
      </c>
      <c r="E214" s="126"/>
      <c r="F214"/>
    </row>
    <row r="215" spans="1:6" s="49" customFormat="1" x14ac:dyDescent="0.25">
      <c r="A215" s="126" t="s">
        <v>182</v>
      </c>
      <c r="B215">
        <v>0.64</v>
      </c>
      <c r="C215" s="57">
        <f t="shared" si="7"/>
        <v>2.2635164647833976E-7</v>
      </c>
      <c r="E215" s="126"/>
      <c r="F215"/>
    </row>
    <row r="216" spans="1:6" s="49" customFormat="1" x14ac:dyDescent="0.25">
      <c r="A216" s="126" t="s">
        <v>184</v>
      </c>
      <c r="B216">
        <v>1.4</v>
      </c>
      <c r="C216" s="57">
        <f t="shared" si="7"/>
        <v>4.9514422667136811E-7</v>
      </c>
      <c r="E216" s="126"/>
      <c r="F216"/>
    </row>
    <row r="217" spans="1:6" s="49" customFormat="1" x14ac:dyDescent="0.25">
      <c r="A217" s="126" t="s">
        <v>218</v>
      </c>
      <c r="B217">
        <v>0.38</v>
      </c>
      <c r="C217" s="57">
        <f t="shared" si="7"/>
        <v>1.3439629009651422E-7</v>
      </c>
      <c r="E217" s="126"/>
      <c r="F217"/>
    </row>
    <row r="218" spans="1:6" s="49" customFormat="1" x14ac:dyDescent="0.25">
      <c r="A218" s="126" t="s">
        <v>185</v>
      </c>
      <c r="B218">
        <v>2.87</v>
      </c>
      <c r="C218" s="57">
        <f t="shared" si="7"/>
        <v>1.0150456646763048E-6</v>
      </c>
      <c r="E218" s="126"/>
      <c r="F218"/>
    </row>
    <row r="219" spans="1:6" s="49" customFormat="1" x14ac:dyDescent="0.25">
      <c r="A219" s="126" t="s">
        <v>187</v>
      </c>
      <c r="B219">
        <v>0.48</v>
      </c>
      <c r="C219" s="57">
        <f t="shared" si="7"/>
        <v>1.697637348587548E-7</v>
      </c>
      <c r="E219" s="126"/>
      <c r="F219"/>
    </row>
    <row r="220" spans="1:6" s="49" customFormat="1" x14ac:dyDescent="0.25">
      <c r="A220" s="126" t="s">
        <v>189</v>
      </c>
      <c r="B220">
        <v>0.91</v>
      </c>
      <c r="C220" s="57">
        <f t="shared" si="7"/>
        <v>3.218437473363893E-7</v>
      </c>
      <c r="E220" s="126"/>
      <c r="F220"/>
    </row>
    <row r="221" spans="1:6" s="49" customFormat="1" x14ac:dyDescent="0.25">
      <c r="A221" s="126" t="s">
        <v>204</v>
      </c>
      <c r="B221">
        <v>0.98</v>
      </c>
      <c r="C221" s="57">
        <f t="shared" si="7"/>
        <v>3.4660095866995772E-7</v>
      </c>
      <c r="E221" s="126"/>
      <c r="F221"/>
    </row>
    <row r="222" spans="1:6" s="49" customFormat="1" x14ac:dyDescent="0.25">
      <c r="A222" s="126" t="s">
        <v>235</v>
      </c>
      <c r="B222">
        <v>0.06</v>
      </c>
      <c r="C222" s="57">
        <f t="shared" si="7"/>
        <v>2.122046685734435E-8</v>
      </c>
      <c r="E222" s="126"/>
      <c r="F222"/>
    </row>
    <row r="223" spans="1:6" s="49" customFormat="1" x14ac:dyDescent="0.25">
      <c r="A223" s="126" t="s">
        <v>222</v>
      </c>
      <c r="B223">
        <v>3.54</v>
      </c>
      <c r="C223" s="57">
        <f t="shared" ref="C223:C253" si="8">B223/$B$253</f>
        <v>1.2520075445833167E-6</v>
      </c>
      <c r="E223" s="114"/>
      <c r="F223"/>
    </row>
    <row r="224" spans="1:6" s="49" customFormat="1" x14ac:dyDescent="0.25">
      <c r="A224" s="126" t="s">
        <v>233</v>
      </c>
      <c r="B224">
        <v>1.86</v>
      </c>
      <c r="C224" s="57">
        <f t="shared" si="8"/>
        <v>6.5783447257767486E-7</v>
      </c>
      <c r="E224" s="114"/>
      <c r="F224"/>
    </row>
    <row r="225" spans="1:6" s="49" customFormat="1" x14ac:dyDescent="0.25">
      <c r="A225" s="126" t="s">
        <v>234</v>
      </c>
      <c r="B225">
        <v>0.06</v>
      </c>
      <c r="C225" s="57">
        <f t="shared" si="8"/>
        <v>2.122046685734435E-8</v>
      </c>
      <c r="E225" s="114"/>
      <c r="F225"/>
    </row>
    <row r="226" spans="1:6" s="49" customFormat="1" x14ac:dyDescent="0.25">
      <c r="A226" s="126" t="s">
        <v>179</v>
      </c>
      <c r="B226">
        <v>20.61</v>
      </c>
      <c r="C226" s="57">
        <f t="shared" si="8"/>
        <v>7.2892303654977839E-6</v>
      </c>
      <c r="E226" s="114"/>
      <c r="F226"/>
    </row>
    <row r="227" spans="1:6" s="49" customFormat="1" x14ac:dyDescent="0.25">
      <c r="A227" s="126" t="s">
        <v>180</v>
      </c>
      <c r="B227">
        <v>4.33</v>
      </c>
      <c r="C227" s="57">
        <f t="shared" si="8"/>
        <v>1.5314103582050173E-6</v>
      </c>
      <c r="E227" s="114"/>
      <c r="F227"/>
    </row>
    <row r="228" spans="1:6" s="49" customFormat="1" x14ac:dyDescent="0.25">
      <c r="A228" s="126" t="s">
        <v>181</v>
      </c>
      <c r="B228">
        <v>0.73</v>
      </c>
      <c r="C228" s="57">
        <f t="shared" si="8"/>
        <v>2.5818234676435627E-7</v>
      </c>
      <c r="E228" s="114"/>
      <c r="F228"/>
    </row>
    <row r="229" spans="1:6" s="49" customFormat="1" x14ac:dyDescent="0.25">
      <c r="A229" s="126" t="s">
        <v>182</v>
      </c>
      <c r="B229">
        <v>7.29</v>
      </c>
      <c r="C229" s="57">
        <f t="shared" si="8"/>
        <v>2.5782867231673387E-6</v>
      </c>
      <c r="E229" s="114"/>
      <c r="F229"/>
    </row>
    <row r="230" spans="1:6" s="49" customFormat="1" x14ac:dyDescent="0.25">
      <c r="A230" s="126" t="s">
        <v>183</v>
      </c>
      <c r="B230">
        <v>15.43</v>
      </c>
      <c r="C230" s="57">
        <f t="shared" si="8"/>
        <v>5.4571967268137219E-6</v>
      </c>
      <c r="E230" s="114"/>
      <c r="F230"/>
    </row>
    <row r="231" spans="1:6" s="49" customFormat="1" x14ac:dyDescent="0.25">
      <c r="A231" s="126" t="s">
        <v>184</v>
      </c>
      <c r="B231">
        <v>15.04</v>
      </c>
      <c r="C231" s="57">
        <f t="shared" si="8"/>
        <v>5.3192636922409835E-6</v>
      </c>
      <c r="E231" s="114"/>
      <c r="F231"/>
    </row>
    <row r="232" spans="1:6" s="49" customFormat="1" x14ac:dyDescent="0.25">
      <c r="A232" s="126" t="s">
        <v>218</v>
      </c>
      <c r="B232">
        <v>4.8899999999999997</v>
      </c>
      <c r="C232" s="57">
        <f t="shared" si="8"/>
        <v>1.7294680488735644E-6</v>
      </c>
      <c r="E232" s="114"/>
      <c r="F232"/>
    </row>
    <row r="233" spans="1:6" s="49" customFormat="1" x14ac:dyDescent="0.25">
      <c r="A233" s="126" t="s">
        <v>185</v>
      </c>
      <c r="B233">
        <v>23.79</v>
      </c>
      <c r="C233" s="57">
        <f t="shared" si="8"/>
        <v>8.4139151089370346E-6</v>
      </c>
      <c r="E233" s="114"/>
      <c r="F233"/>
    </row>
    <row r="234" spans="1:6" s="49" customFormat="1" x14ac:dyDescent="0.25">
      <c r="A234" s="126" t="s">
        <v>186</v>
      </c>
      <c r="B234">
        <v>11.54</v>
      </c>
      <c r="C234" s="57">
        <f t="shared" si="8"/>
        <v>4.0814031255625635E-6</v>
      </c>
      <c r="E234" s="114"/>
      <c r="F234"/>
    </row>
    <row r="235" spans="1:6" s="49" customFormat="1" x14ac:dyDescent="0.25">
      <c r="A235" s="126" t="s">
        <v>187</v>
      </c>
      <c r="B235">
        <v>2.93</v>
      </c>
      <c r="C235" s="57">
        <f t="shared" si="8"/>
        <v>1.0362661315336492E-6</v>
      </c>
      <c r="E235" s="114"/>
      <c r="F235"/>
    </row>
    <row r="236" spans="1:6" s="49" customFormat="1" x14ac:dyDescent="0.25">
      <c r="A236" s="126" t="s">
        <v>189</v>
      </c>
      <c r="B236">
        <v>7.41</v>
      </c>
      <c r="C236" s="57">
        <f t="shared" si="8"/>
        <v>2.6207276568820274E-6</v>
      </c>
      <c r="E236" s="114"/>
      <c r="F236"/>
    </row>
    <row r="237" spans="1:6" s="49" customFormat="1" x14ac:dyDescent="0.25">
      <c r="A237" s="126" t="s">
        <v>204</v>
      </c>
      <c r="B237">
        <v>13.08</v>
      </c>
      <c r="C237" s="57">
        <f t="shared" si="8"/>
        <v>4.6260617749010687E-6</v>
      </c>
      <c r="E237" s="114"/>
      <c r="F237"/>
    </row>
    <row r="238" spans="1:6" s="49" customFormat="1" x14ac:dyDescent="0.25">
      <c r="A238" s="126" t="s">
        <v>235</v>
      </c>
      <c r="B238">
        <v>1.1000000000000001</v>
      </c>
      <c r="C238" s="57">
        <f t="shared" si="8"/>
        <v>3.8904189238464648E-7</v>
      </c>
      <c r="E238" s="114"/>
      <c r="F238"/>
    </row>
    <row r="239" spans="1:6" s="49" customFormat="1" x14ac:dyDescent="0.25">
      <c r="A239" s="126" t="s">
        <v>139</v>
      </c>
      <c r="B239">
        <v>0.25</v>
      </c>
      <c r="C239" s="57">
        <f t="shared" si="8"/>
        <v>8.8418611905601462E-8</v>
      </c>
      <c r="E239" s="114"/>
      <c r="F239"/>
    </row>
    <row r="240" spans="1:6" s="49" customFormat="1" x14ac:dyDescent="0.25">
      <c r="A240" s="126" t="s">
        <v>247</v>
      </c>
      <c r="B240">
        <v>3.42</v>
      </c>
      <c r="C240" s="57">
        <f t="shared" si="8"/>
        <v>1.2095666108686279E-6</v>
      </c>
      <c r="E240" s="114"/>
      <c r="F240"/>
    </row>
    <row r="241" spans="1:6" s="49" customFormat="1" x14ac:dyDescent="0.25">
      <c r="A241" s="126" t="s">
        <v>148</v>
      </c>
      <c r="B241">
        <v>0.66</v>
      </c>
      <c r="C241" s="57">
        <f t="shared" si="8"/>
        <v>2.3342513543078786E-7</v>
      </c>
      <c r="E241" s="114"/>
      <c r="F241"/>
    </row>
    <row r="242" spans="1:6" s="49" customFormat="1" x14ac:dyDescent="0.25">
      <c r="A242" s="126" t="s">
        <v>157</v>
      </c>
      <c r="B242">
        <v>0</v>
      </c>
      <c r="C242" s="57">
        <f t="shared" si="8"/>
        <v>0</v>
      </c>
      <c r="E242" s="126"/>
      <c r="F242"/>
    </row>
    <row r="243" spans="1:6" s="49" customFormat="1" x14ac:dyDescent="0.25">
      <c r="A243" s="126" t="s">
        <v>158</v>
      </c>
      <c r="B243">
        <v>20.81</v>
      </c>
      <c r="C243" s="57">
        <f t="shared" si="8"/>
        <v>7.3599652550222648E-6</v>
      </c>
      <c r="E243" s="126"/>
      <c r="F243"/>
    </row>
    <row r="244" spans="1:6" s="49" customFormat="1" x14ac:dyDescent="0.25">
      <c r="A244" s="126" t="s">
        <v>163</v>
      </c>
      <c r="B244">
        <v>26.03</v>
      </c>
      <c r="C244" s="57">
        <f t="shared" si="8"/>
        <v>9.2061458716112239E-6</v>
      </c>
      <c r="E244" s="126"/>
      <c r="F244"/>
    </row>
    <row r="245" spans="1:6" s="49" customFormat="1" x14ac:dyDescent="0.25">
      <c r="A245" s="126" t="s">
        <v>248</v>
      </c>
      <c r="B245">
        <v>0.6</v>
      </c>
      <c r="C245" s="57">
        <f t="shared" si="8"/>
        <v>2.122046685734435E-7</v>
      </c>
      <c r="E245" s="126"/>
      <c r="F245"/>
    </row>
    <row r="246" spans="1:6" s="49" customFormat="1" x14ac:dyDescent="0.25">
      <c r="A246" s="126" t="s">
        <v>168</v>
      </c>
      <c r="B246">
        <v>5.78</v>
      </c>
      <c r="C246" s="57">
        <f t="shared" si="8"/>
        <v>2.0442383072575061E-6</v>
      </c>
      <c r="E246" s="126"/>
      <c r="F246"/>
    </row>
    <row r="247" spans="1:6" s="49" customFormat="1" x14ac:dyDescent="0.25">
      <c r="A247" s="126" t="s">
        <v>182</v>
      </c>
      <c r="B247">
        <v>3.77</v>
      </c>
      <c r="C247" s="57">
        <f t="shared" si="8"/>
        <v>1.33335266753647E-6</v>
      </c>
      <c r="E247" s="126"/>
      <c r="F247"/>
    </row>
    <row r="248" spans="1:6" s="49" customFormat="1" x14ac:dyDescent="0.25">
      <c r="A248" s="126" t="s">
        <v>183</v>
      </c>
      <c r="B248">
        <v>1.74</v>
      </c>
      <c r="C248" s="57">
        <f t="shared" si="8"/>
        <v>6.1539353886298621E-7</v>
      </c>
      <c r="E248" s="126"/>
      <c r="F248"/>
    </row>
    <row r="249" spans="1:6" s="49" customFormat="1" x14ac:dyDescent="0.25">
      <c r="A249" s="126" t="s">
        <v>184</v>
      </c>
      <c r="B249">
        <v>22.63</v>
      </c>
      <c r="C249" s="57">
        <f t="shared" si="8"/>
        <v>8.0036527496950445E-6</v>
      </c>
      <c r="E249" s="126"/>
      <c r="F249"/>
    </row>
    <row r="250" spans="1:6" x14ac:dyDescent="0.25">
      <c r="A250" s="58" t="s">
        <v>190</v>
      </c>
      <c r="B250" s="59">
        <f>SUM(B92:B249)</f>
        <v>643.04999999999973</v>
      </c>
      <c r="C250" s="4">
        <f t="shared" si="8"/>
        <v>2.2743035354358797E-4</v>
      </c>
      <c r="E250" s="112"/>
      <c r="F250"/>
    </row>
    <row r="251" spans="1:6" x14ac:dyDescent="0.25">
      <c r="A251" s="62" t="s">
        <v>191</v>
      </c>
      <c r="B251" s="63">
        <f>B250+B90</f>
        <v>994.22999999999979</v>
      </c>
      <c r="C251" s="64">
        <f t="shared" si="8"/>
        <v>3.5163374605962447E-4</v>
      </c>
      <c r="E251" s="112"/>
      <c r="F251"/>
    </row>
    <row r="252" spans="1:6" x14ac:dyDescent="0.25">
      <c r="A252" s="74" t="s">
        <v>192</v>
      </c>
      <c r="B252" s="75">
        <f>B251+B64+B33+B18+B51</f>
        <v>2422.6219874420067</v>
      </c>
      <c r="C252" s="57">
        <f t="shared" si="8"/>
        <v>8.568194932064467E-4</v>
      </c>
      <c r="E252" s="112"/>
      <c r="F252"/>
    </row>
    <row r="253" spans="1:6" x14ac:dyDescent="0.25">
      <c r="A253" s="110" t="s">
        <v>30</v>
      </c>
      <c r="B253" s="116">
        <v>2827459</v>
      </c>
      <c r="C253" s="57">
        <f t="shared" si="8"/>
        <v>1</v>
      </c>
      <c r="E253" s="112"/>
      <c r="F253"/>
    </row>
    <row r="254" spans="1:6" x14ac:dyDescent="0.25">
      <c r="E254" s="112"/>
      <c r="F254"/>
    </row>
    <row r="255" spans="1:6" x14ac:dyDescent="0.25">
      <c r="E255" s="112"/>
      <c r="F255"/>
    </row>
    <row r="256" spans="1:6" x14ac:dyDescent="0.25">
      <c r="E256" s="112"/>
      <c r="F256"/>
    </row>
    <row r="257" spans="5:6" x14ac:dyDescent="0.25">
      <c r="E257" s="112"/>
      <c r="F257"/>
    </row>
    <row r="258" spans="5:6" x14ac:dyDescent="0.25">
      <c r="E258" s="112"/>
      <c r="F258"/>
    </row>
    <row r="259" spans="5:6" x14ac:dyDescent="0.25">
      <c r="E259" s="112"/>
      <c r="F259"/>
    </row>
    <row r="260" spans="5:6" x14ac:dyDescent="0.25">
      <c r="E260" s="112"/>
      <c r="F260"/>
    </row>
    <row r="261" spans="5:6" x14ac:dyDescent="0.25">
      <c r="E261" s="112"/>
      <c r="F261"/>
    </row>
    <row r="262" spans="5:6" x14ac:dyDescent="0.25">
      <c r="E262" s="112"/>
      <c r="F262"/>
    </row>
    <row r="263" spans="5:6" x14ac:dyDescent="0.25">
      <c r="E263" s="112"/>
      <c r="F263"/>
    </row>
    <row r="264" spans="5:6" x14ac:dyDescent="0.25">
      <c r="E264" s="112"/>
      <c r="F264"/>
    </row>
    <row r="265" spans="5:6" x14ac:dyDescent="0.25">
      <c r="E265" s="112"/>
      <c r="F265"/>
    </row>
    <row r="266" spans="5:6" x14ac:dyDescent="0.25">
      <c r="E266" s="112"/>
      <c r="F266"/>
    </row>
    <row r="267" spans="5:6" x14ac:dyDescent="0.25">
      <c r="E267" s="112"/>
      <c r="F267"/>
    </row>
    <row r="268" spans="5:6" x14ac:dyDescent="0.25">
      <c r="E268" s="112"/>
      <c r="F268"/>
    </row>
    <row r="269" spans="5:6" x14ac:dyDescent="0.25">
      <c r="E269" s="112"/>
      <c r="F269"/>
    </row>
    <row r="270" spans="5:6" x14ac:dyDescent="0.25">
      <c r="E270" s="112"/>
      <c r="F270"/>
    </row>
    <row r="271" spans="5:6" x14ac:dyDescent="0.25">
      <c r="E271" s="112"/>
      <c r="F271"/>
    </row>
    <row r="272" spans="5:6" x14ac:dyDescent="0.25">
      <c r="E272" s="112"/>
      <c r="F272"/>
    </row>
    <row r="273" spans="5:6" x14ac:dyDescent="0.25">
      <c r="E273" s="112"/>
      <c r="F273"/>
    </row>
    <row r="274" spans="5:6" x14ac:dyDescent="0.25">
      <c r="E274" s="112"/>
      <c r="F274"/>
    </row>
    <row r="275" spans="5:6" x14ac:dyDescent="0.25">
      <c r="E275" s="112"/>
      <c r="F275"/>
    </row>
    <row r="276" spans="5:6" x14ac:dyDescent="0.25">
      <c r="E276" s="112"/>
      <c r="F276"/>
    </row>
    <row r="277" spans="5:6" x14ac:dyDescent="0.25">
      <c r="E277" s="112"/>
      <c r="F277"/>
    </row>
    <row r="278" spans="5:6" x14ac:dyDescent="0.25">
      <c r="E278" s="112"/>
      <c r="F278"/>
    </row>
    <row r="279" spans="5:6" x14ac:dyDescent="0.25">
      <c r="E279" s="112"/>
      <c r="F279"/>
    </row>
    <row r="280" spans="5:6" x14ac:dyDescent="0.25">
      <c r="E280" s="112"/>
      <c r="F280"/>
    </row>
    <row r="281" spans="5:6" x14ac:dyDescent="0.25">
      <c r="E281" s="112"/>
      <c r="F281"/>
    </row>
    <row r="282" spans="5:6" x14ac:dyDescent="0.25">
      <c r="E282" s="112"/>
      <c r="F282"/>
    </row>
    <row r="283" spans="5:6" x14ac:dyDescent="0.25">
      <c r="E283" s="112"/>
      <c r="F283"/>
    </row>
    <row r="284" spans="5:6" x14ac:dyDescent="0.25">
      <c r="E284" s="112"/>
      <c r="F284"/>
    </row>
    <row r="285" spans="5:6" x14ac:dyDescent="0.25">
      <c r="E285" s="112"/>
      <c r="F285"/>
    </row>
    <row r="286" spans="5:6" x14ac:dyDescent="0.25">
      <c r="E286" s="112"/>
      <c r="F286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211"/>
  <sheetViews>
    <sheetView rightToLeft="1" zoomScale="80" zoomScaleNormal="80" workbookViewId="0">
      <selection activeCell="D27" sqref="D27"/>
    </sheetView>
  </sheetViews>
  <sheetFormatPr defaultRowHeight="15" x14ac:dyDescent="0.25"/>
  <cols>
    <col min="1" max="1" width="53.28515625" style="55" bestFit="1" customWidth="1"/>
    <col min="2" max="2" width="18" style="55" customWidth="1"/>
    <col min="3" max="3" width="13.85546875" style="55" customWidth="1"/>
    <col min="4" max="4" width="31.85546875" style="55" bestFit="1" customWidth="1"/>
    <col min="5" max="7" width="9" style="55"/>
    <col min="8" max="8" width="46.42578125" style="55" bestFit="1" customWidth="1"/>
    <col min="9" max="32" width="9" style="55"/>
    <col min="33" max="33" width="8.42578125" style="55" bestFit="1" customWidth="1"/>
    <col min="34" max="34" width="46.42578125" style="55" bestFit="1" customWidth="1"/>
    <col min="35" max="254" width="9" style="55"/>
    <col min="255" max="255" width="10.7109375" style="55" bestFit="1" customWidth="1"/>
    <col min="256" max="256" width="9" style="55" bestFit="1" customWidth="1"/>
    <col min="257" max="257" width="53.28515625" style="55" bestFit="1" customWidth="1"/>
    <col min="258" max="258" width="11.7109375" style="55" bestFit="1" customWidth="1"/>
    <col min="259" max="259" width="11.85546875" style="55" bestFit="1" customWidth="1"/>
    <col min="260" max="510" width="9" style="55"/>
    <col min="511" max="511" width="10.7109375" style="55" bestFit="1" customWidth="1"/>
    <col min="512" max="512" width="9" style="55" bestFit="1" customWidth="1"/>
    <col min="513" max="513" width="53.28515625" style="55" bestFit="1" customWidth="1"/>
    <col min="514" max="514" width="11.7109375" style="55" bestFit="1" customWidth="1"/>
    <col min="515" max="515" width="11.85546875" style="55" bestFit="1" customWidth="1"/>
    <col min="516" max="766" width="9" style="55"/>
    <col min="767" max="767" width="10.7109375" style="55" bestFit="1" customWidth="1"/>
    <col min="768" max="768" width="9" style="55" bestFit="1" customWidth="1"/>
    <col min="769" max="769" width="53.28515625" style="55" bestFit="1" customWidth="1"/>
    <col min="770" max="770" width="11.7109375" style="55" bestFit="1" customWidth="1"/>
    <col min="771" max="771" width="11.85546875" style="55" bestFit="1" customWidth="1"/>
    <col min="772" max="1022" width="9" style="55"/>
    <col min="1023" max="1023" width="10.7109375" style="55" bestFit="1" customWidth="1"/>
    <col min="1024" max="1024" width="9" style="55" bestFit="1" customWidth="1"/>
    <col min="1025" max="1025" width="53.28515625" style="55" bestFit="1" customWidth="1"/>
    <col min="1026" max="1026" width="11.7109375" style="55" bestFit="1" customWidth="1"/>
    <col min="1027" max="1027" width="11.85546875" style="55" bestFit="1" customWidth="1"/>
    <col min="1028" max="1278" width="9" style="55"/>
    <col min="1279" max="1279" width="10.7109375" style="55" bestFit="1" customWidth="1"/>
    <col min="1280" max="1280" width="9" style="55" bestFit="1" customWidth="1"/>
    <col min="1281" max="1281" width="53.28515625" style="55" bestFit="1" customWidth="1"/>
    <col min="1282" max="1282" width="11.7109375" style="55" bestFit="1" customWidth="1"/>
    <col min="1283" max="1283" width="11.85546875" style="55" bestFit="1" customWidth="1"/>
    <col min="1284" max="1534" width="9" style="55"/>
    <col min="1535" max="1535" width="10.7109375" style="55" bestFit="1" customWidth="1"/>
    <col min="1536" max="1536" width="9" style="55" bestFit="1" customWidth="1"/>
    <col min="1537" max="1537" width="53.28515625" style="55" bestFit="1" customWidth="1"/>
    <col min="1538" max="1538" width="11.7109375" style="55" bestFit="1" customWidth="1"/>
    <col min="1539" max="1539" width="11.85546875" style="55" bestFit="1" customWidth="1"/>
    <col min="1540" max="1790" width="9" style="55"/>
    <col min="1791" max="1791" width="10.7109375" style="55" bestFit="1" customWidth="1"/>
    <col min="1792" max="1792" width="9" style="55" bestFit="1" customWidth="1"/>
    <col min="1793" max="1793" width="53.28515625" style="55" bestFit="1" customWidth="1"/>
    <col min="1794" max="1794" width="11.7109375" style="55" bestFit="1" customWidth="1"/>
    <col min="1795" max="1795" width="11.85546875" style="55" bestFit="1" customWidth="1"/>
    <col min="1796" max="2046" width="9" style="55"/>
    <col min="2047" max="2047" width="10.7109375" style="55" bestFit="1" customWidth="1"/>
    <col min="2048" max="2048" width="9" style="55" bestFit="1" customWidth="1"/>
    <col min="2049" max="2049" width="53.28515625" style="55" bestFit="1" customWidth="1"/>
    <col min="2050" max="2050" width="11.7109375" style="55" bestFit="1" customWidth="1"/>
    <col min="2051" max="2051" width="11.85546875" style="55" bestFit="1" customWidth="1"/>
    <col min="2052" max="2302" width="9" style="55"/>
    <col min="2303" max="2303" width="10.7109375" style="55" bestFit="1" customWidth="1"/>
    <col min="2304" max="2304" width="9" style="55" bestFit="1" customWidth="1"/>
    <col min="2305" max="2305" width="53.28515625" style="55" bestFit="1" customWidth="1"/>
    <col min="2306" max="2306" width="11.7109375" style="55" bestFit="1" customWidth="1"/>
    <col min="2307" max="2307" width="11.85546875" style="55" bestFit="1" customWidth="1"/>
    <col min="2308" max="2558" width="9" style="55"/>
    <col min="2559" max="2559" width="10.7109375" style="55" bestFit="1" customWidth="1"/>
    <col min="2560" max="2560" width="9" style="55" bestFit="1" customWidth="1"/>
    <col min="2561" max="2561" width="53.28515625" style="55" bestFit="1" customWidth="1"/>
    <col min="2562" max="2562" width="11.7109375" style="55" bestFit="1" customWidth="1"/>
    <col min="2563" max="2563" width="11.85546875" style="55" bestFit="1" customWidth="1"/>
    <col min="2564" max="2814" width="9" style="55"/>
    <col min="2815" max="2815" width="10.7109375" style="55" bestFit="1" customWidth="1"/>
    <col min="2816" max="2816" width="9" style="55" bestFit="1" customWidth="1"/>
    <col min="2817" max="2817" width="53.28515625" style="55" bestFit="1" customWidth="1"/>
    <col min="2818" max="2818" width="11.7109375" style="55" bestFit="1" customWidth="1"/>
    <col min="2819" max="2819" width="11.85546875" style="55" bestFit="1" customWidth="1"/>
    <col min="2820" max="3070" width="9" style="55"/>
    <col min="3071" max="3071" width="10.7109375" style="55" bestFit="1" customWidth="1"/>
    <col min="3072" max="3072" width="9" style="55" bestFit="1" customWidth="1"/>
    <col min="3073" max="3073" width="53.28515625" style="55" bestFit="1" customWidth="1"/>
    <col min="3074" max="3074" width="11.7109375" style="55" bestFit="1" customWidth="1"/>
    <col min="3075" max="3075" width="11.85546875" style="55" bestFit="1" customWidth="1"/>
    <col min="3076" max="3326" width="9" style="55"/>
    <col min="3327" max="3327" width="10.7109375" style="55" bestFit="1" customWidth="1"/>
    <col min="3328" max="3328" width="9" style="55" bestFit="1" customWidth="1"/>
    <col min="3329" max="3329" width="53.28515625" style="55" bestFit="1" customWidth="1"/>
    <col min="3330" max="3330" width="11.7109375" style="55" bestFit="1" customWidth="1"/>
    <col min="3331" max="3331" width="11.85546875" style="55" bestFit="1" customWidth="1"/>
    <col min="3332" max="3582" width="9" style="55"/>
    <col min="3583" max="3583" width="10.7109375" style="55" bestFit="1" customWidth="1"/>
    <col min="3584" max="3584" width="9" style="55" bestFit="1" customWidth="1"/>
    <col min="3585" max="3585" width="53.28515625" style="55" bestFit="1" customWidth="1"/>
    <col min="3586" max="3586" width="11.7109375" style="55" bestFit="1" customWidth="1"/>
    <col min="3587" max="3587" width="11.85546875" style="55" bestFit="1" customWidth="1"/>
    <col min="3588" max="3838" width="9" style="55"/>
    <col min="3839" max="3839" width="10.7109375" style="55" bestFit="1" customWidth="1"/>
    <col min="3840" max="3840" width="9" style="55" bestFit="1" customWidth="1"/>
    <col min="3841" max="3841" width="53.28515625" style="55" bestFit="1" customWidth="1"/>
    <col min="3842" max="3842" width="11.7109375" style="55" bestFit="1" customWidth="1"/>
    <col min="3843" max="3843" width="11.85546875" style="55" bestFit="1" customWidth="1"/>
    <col min="3844" max="4094" width="9" style="55"/>
    <col min="4095" max="4095" width="10.7109375" style="55" bestFit="1" customWidth="1"/>
    <col min="4096" max="4096" width="9" style="55" bestFit="1" customWidth="1"/>
    <col min="4097" max="4097" width="53.28515625" style="55" bestFit="1" customWidth="1"/>
    <col min="4098" max="4098" width="11.7109375" style="55" bestFit="1" customWidth="1"/>
    <col min="4099" max="4099" width="11.85546875" style="55" bestFit="1" customWidth="1"/>
    <col min="4100" max="4350" width="9" style="55"/>
    <col min="4351" max="4351" width="10.7109375" style="55" bestFit="1" customWidth="1"/>
    <col min="4352" max="4352" width="9" style="55" bestFit="1" customWidth="1"/>
    <col min="4353" max="4353" width="53.28515625" style="55" bestFit="1" customWidth="1"/>
    <col min="4354" max="4354" width="11.7109375" style="55" bestFit="1" customWidth="1"/>
    <col min="4355" max="4355" width="11.85546875" style="55" bestFit="1" customWidth="1"/>
    <col min="4356" max="4606" width="9" style="55"/>
    <col min="4607" max="4607" width="10.7109375" style="55" bestFit="1" customWidth="1"/>
    <col min="4608" max="4608" width="9" style="55" bestFit="1" customWidth="1"/>
    <col min="4609" max="4609" width="53.28515625" style="55" bestFit="1" customWidth="1"/>
    <col min="4610" max="4610" width="11.7109375" style="55" bestFit="1" customWidth="1"/>
    <col min="4611" max="4611" width="11.85546875" style="55" bestFit="1" customWidth="1"/>
    <col min="4612" max="4862" width="9" style="55"/>
    <col min="4863" max="4863" width="10.7109375" style="55" bestFit="1" customWidth="1"/>
    <col min="4864" max="4864" width="9" style="55" bestFit="1" customWidth="1"/>
    <col min="4865" max="4865" width="53.28515625" style="55" bestFit="1" customWidth="1"/>
    <col min="4866" max="4866" width="11.7109375" style="55" bestFit="1" customWidth="1"/>
    <col min="4867" max="4867" width="11.85546875" style="55" bestFit="1" customWidth="1"/>
    <col min="4868" max="5118" width="9" style="55"/>
    <col min="5119" max="5119" width="10.7109375" style="55" bestFit="1" customWidth="1"/>
    <col min="5120" max="5120" width="9" style="55" bestFit="1" customWidth="1"/>
    <col min="5121" max="5121" width="53.28515625" style="55" bestFit="1" customWidth="1"/>
    <col min="5122" max="5122" width="11.7109375" style="55" bestFit="1" customWidth="1"/>
    <col min="5123" max="5123" width="11.85546875" style="55" bestFit="1" customWidth="1"/>
    <col min="5124" max="5374" width="9" style="55"/>
    <col min="5375" max="5375" width="10.7109375" style="55" bestFit="1" customWidth="1"/>
    <col min="5376" max="5376" width="9" style="55" bestFit="1" customWidth="1"/>
    <col min="5377" max="5377" width="53.28515625" style="55" bestFit="1" customWidth="1"/>
    <col min="5378" max="5378" width="11.7109375" style="55" bestFit="1" customWidth="1"/>
    <col min="5379" max="5379" width="11.85546875" style="55" bestFit="1" customWidth="1"/>
    <col min="5380" max="5630" width="9" style="55"/>
    <col min="5631" max="5631" width="10.7109375" style="55" bestFit="1" customWidth="1"/>
    <col min="5632" max="5632" width="9" style="55" bestFit="1" customWidth="1"/>
    <col min="5633" max="5633" width="53.28515625" style="55" bestFit="1" customWidth="1"/>
    <col min="5634" max="5634" width="11.7109375" style="55" bestFit="1" customWidth="1"/>
    <col min="5635" max="5635" width="11.85546875" style="55" bestFit="1" customWidth="1"/>
    <col min="5636" max="5886" width="9" style="55"/>
    <col min="5887" max="5887" width="10.7109375" style="55" bestFit="1" customWidth="1"/>
    <col min="5888" max="5888" width="9" style="55" bestFit="1" customWidth="1"/>
    <col min="5889" max="5889" width="53.28515625" style="55" bestFit="1" customWidth="1"/>
    <col min="5890" max="5890" width="11.7109375" style="55" bestFit="1" customWidth="1"/>
    <col min="5891" max="5891" width="11.85546875" style="55" bestFit="1" customWidth="1"/>
    <col min="5892" max="6142" width="9" style="55"/>
    <col min="6143" max="6143" width="10.7109375" style="55" bestFit="1" customWidth="1"/>
    <col min="6144" max="6144" width="9" style="55" bestFit="1" customWidth="1"/>
    <col min="6145" max="6145" width="53.28515625" style="55" bestFit="1" customWidth="1"/>
    <col min="6146" max="6146" width="11.7109375" style="55" bestFit="1" customWidth="1"/>
    <col min="6147" max="6147" width="11.85546875" style="55" bestFit="1" customWidth="1"/>
    <col min="6148" max="6398" width="9" style="55"/>
    <col min="6399" max="6399" width="10.7109375" style="55" bestFit="1" customWidth="1"/>
    <col min="6400" max="6400" width="9" style="55" bestFit="1" customWidth="1"/>
    <col min="6401" max="6401" width="53.28515625" style="55" bestFit="1" customWidth="1"/>
    <col min="6402" max="6402" width="11.7109375" style="55" bestFit="1" customWidth="1"/>
    <col min="6403" max="6403" width="11.85546875" style="55" bestFit="1" customWidth="1"/>
    <col min="6404" max="6654" width="9" style="55"/>
    <col min="6655" max="6655" width="10.7109375" style="55" bestFit="1" customWidth="1"/>
    <col min="6656" max="6656" width="9" style="55" bestFit="1" customWidth="1"/>
    <col min="6657" max="6657" width="53.28515625" style="55" bestFit="1" customWidth="1"/>
    <col min="6658" max="6658" width="11.7109375" style="55" bestFit="1" customWidth="1"/>
    <col min="6659" max="6659" width="11.85546875" style="55" bestFit="1" customWidth="1"/>
    <col min="6660" max="6910" width="9" style="55"/>
    <col min="6911" max="6911" width="10.7109375" style="55" bestFit="1" customWidth="1"/>
    <col min="6912" max="6912" width="9" style="55" bestFit="1" customWidth="1"/>
    <col min="6913" max="6913" width="53.28515625" style="55" bestFit="1" customWidth="1"/>
    <col min="6914" max="6914" width="11.7109375" style="55" bestFit="1" customWidth="1"/>
    <col min="6915" max="6915" width="11.85546875" style="55" bestFit="1" customWidth="1"/>
    <col min="6916" max="7166" width="9" style="55"/>
    <col min="7167" max="7167" width="10.7109375" style="55" bestFit="1" customWidth="1"/>
    <col min="7168" max="7168" width="9" style="55" bestFit="1" customWidth="1"/>
    <col min="7169" max="7169" width="53.28515625" style="55" bestFit="1" customWidth="1"/>
    <col min="7170" max="7170" width="11.7109375" style="55" bestFit="1" customWidth="1"/>
    <col min="7171" max="7171" width="11.85546875" style="55" bestFit="1" customWidth="1"/>
    <col min="7172" max="7422" width="9" style="55"/>
    <col min="7423" max="7423" width="10.7109375" style="55" bestFit="1" customWidth="1"/>
    <col min="7424" max="7424" width="9" style="55" bestFit="1" customWidth="1"/>
    <col min="7425" max="7425" width="53.28515625" style="55" bestFit="1" customWidth="1"/>
    <col min="7426" max="7426" width="11.7109375" style="55" bestFit="1" customWidth="1"/>
    <col min="7427" max="7427" width="11.85546875" style="55" bestFit="1" customWidth="1"/>
    <col min="7428" max="7678" width="9" style="55"/>
    <col min="7679" max="7679" width="10.7109375" style="55" bestFit="1" customWidth="1"/>
    <col min="7680" max="7680" width="9" style="55" bestFit="1" customWidth="1"/>
    <col min="7681" max="7681" width="53.28515625" style="55" bestFit="1" customWidth="1"/>
    <col min="7682" max="7682" width="11.7109375" style="55" bestFit="1" customWidth="1"/>
    <col min="7683" max="7683" width="11.85546875" style="55" bestFit="1" customWidth="1"/>
    <col min="7684" max="7934" width="9" style="55"/>
    <col min="7935" max="7935" width="10.7109375" style="55" bestFit="1" customWidth="1"/>
    <col min="7936" max="7936" width="9" style="55" bestFit="1" customWidth="1"/>
    <col min="7937" max="7937" width="53.28515625" style="55" bestFit="1" customWidth="1"/>
    <col min="7938" max="7938" width="11.7109375" style="55" bestFit="1" customWidth="1"/>
    <col min="7939" max="7939" width="11.85546875" style="55" bestFit="1" customWidth="1"/>
    <col min="7940" max="8190" width="9" style="55"/>
    <col min="8191" max="8191" width="10.7109375" style="55" bestFit="1" customWidth="1"/>
    <col min="8192" max="8192" width="9" style="55" bestFit="1" customWidth="1"/>
    <col min="8193" max="8193" width="53.28515625" style="55" bestFit="1" customWidth="1"/>
    <col min="8194" max="8194" width="11.7109375" style="55" bestFit="1" customWidth="1"/>
    <col min="8195" max="8195" width="11.85546875" style="55" bestFit="1" customWidth="1"/>
    <col min="8196" max="8446" width="9" style="55"/>
    <col min="8447" max="8447" width="10.7109375" style="55" bestFit="1" customWidth="1"/>
    <col min="8448" max="8448" width="9" style="55" bestFit="1" customWidth="1"/>
    <col min="8449" max="8449" width="53.28515625" style="55" bestFit="1" customWidth="1"/>
    <col min="8450" max="8450" width="11.7109375" style="55" bestFit="1" customWidth="1"/>
    <col min="8451" max="8451" width="11.85546875" style="55" bestFit="1" customWidth="1"/>
    <col min="8452" max="8702" width="9" style="55"/>
    <col min="8703" max="8703" width="10.7109375" style="55" bestFit="1" customWidth="1"/>
    <col min="8704" max="8704" width="9" style="55" bestFit="1" customWidth="1"/>
    <col min="8705" max="8705" width="53.28515625" style="55" bestFit="1" customWidth="1"/>
    <col min="8706" max="8706" width="11.7109375" style="55" bestFit="1" customWidth="1"/>
    <col min="8707" max="8707" width="11.85546875" style="55" bestFit="1" customWidth="1"/>
    <col min="8708" max="8958" width="9" style="55"/>
    <col min="8959" max="8959" width="10.7109375" style="55" bestFit="1" customWidth="1"/>
    <col min="8960" max="8960" width="9" style="55" bestFit="1" customWidth="1"/>
    <col min="8961" max="8961" width="53.28515625" style="55" bestFit="1" customWidth="1"/>
    <col min="8962" max="8962" width="11.7109375" style="55" bestFit="1" customWidth="1"/>
    <col min="8963" max="8963" width="11.85546875" style="55" bestFit="1" customWidth="1"/>
    <col min="8964" max="9214" width="9" style="55"/>
    <col min="9215" max="9215" width="10.7109375" style="55" bestFit="1" customWidth="1"/>
    <col min="9216" max="9216" width="9" style="55" bestFit="1" customWidth="1"/>
    <col min="9217" max="9217" width="53.28515625" style="55" bestFit="1" customWidth="1"/>
    <col min="9218" max="9218" width="11.7109375" style="55" bestFit="1" customWidth="1"/>
    <col min="9219" max="9219" width="11.85546875" style="55" bestFit="1" customWidth="1"/>
    <col min="9220" max="9470" width="9" style="55"/>
    <col min="9471" max="9471" width="10.7109375" style="55" bestFit="1" customWidth="1"/>
    <col min="9472" max="9472" width="9" style="55" bestFit="1" customWidth="1"/>
    <col min="9473" max="9473" width="53.28515625" style="55" bestFit="1" customWidth="1"/>
    <col min="9474" max="9474" width="11.7109375" style="55" bestFit="1" customWidth="1"/>
    <col min="9475" max="9475" width="11.85546875" style="55" bestFit="1" customWidth="1"/>
    <col min="9476" max="9726" width="9" style="55"/>
    <col min="9727" max="9727" width="10.7109375" style="55" bestFit="1" customWidth="1"/>
    <col min="9728" max="9728" width="9" style="55" bestFit="1" customWidth="1"/>
    <col min="9729" max="9729" width="53.28515625" style="55" bestFit="1" customWidth="1"/>
    <col min="9730" max="9730" width="11.7109375" style="55" bestFit="1" customWidth="1"/>
    <col min="9731" max="9731" width="11.85546875" style="55" bestFit="1" customWidth="1"/>
    <col min="9732" max="9982" width="9" style="55"/>
    <col min="9983" max="9983" width="10.7109375" style="55" bestFit="1" customWidth="1"/>
    <col min="9984" max="9984" width="9" style="55" bestFit="1" customWidth="1"/>
    <col min="9985" max="9985" width="53.28515625" style="55" bestFit="1" customWidth="1"/>
    <col min="9986" max="9986" width="11.7109375" style="55" bestFit="1" customWidth="1"/>
    <col min="9987" max="9987" width="11.85546875" style="55" bestFit="1" customWidth="1"/>
    <col min="9988" max="10238" width="9" style="55"/>
    <col min="10239" max="10239" width="10.7109375" style="55" bestFit="1" customWidth="1"/>
    <col min="10240" max="10240" width="9" style="55" bestFit="1" customWidth="1"/>
    <col min="10241" max="10241" width="53.28515625" style="55" bestFit="1" customWidth="1"/>
    <col min="10242" max="10242" width="11.7109375" style="55" bestFit="1" customWidth="1"/>
    <col min="10243" max="10243" width="11.85546875" style="55" bestFit="1" customWidth="1"/>
    <col min="10244" max="10494" width="9" style="55"/>
    <col min="10495" max="10495" width="10.7109375" style="55" bestFit="1" customWidth="1"/>
    <col min="10496" max="10496" width="9" style="55" bestFit="1" customWidth="1"/>
    <col min="10497" max="10497" width="53.28515625" style="55" bestFit="1" customWidth="1"/>
    <col min="10498" max="10498" width="11.7109375" style="55" bestFit="1" customWidth="1"/>
    <col min="10499" max="10499" width="11.85546875" style="55" bestFit="1" customWidth="1"/>
    <col min="10500" max="10750" width="9" style="55"/>
    <col min="10751" max="10751" width="10.7109375" style="55" bestFit="1" customWidth="1"/>
    <col min="10752" max="10752" width="9" style="55" bestFit="1" customWidth="1"/>
    <col min="10753" max="10753" width="53.28515625" style="55" bestFit="1" customWidth="1"/>
    <col min="10754" max="10754" width="11.7109375" style="55" bestFit="1" customWidth="1"/>
    <col min="10755" max="10755" width="11.85546875" style="55" bestFit="1" customWidth="1"/>
    <col min="10756" max="11006" width="9" style="55"/>
    <col min="11007" max="11007" width="10.7109375" style="55" bestFit="1" customWidth="1"/>
    <col min="11008" max="11008" width="9" style="55" bestFit="1" customWidth="1"/>
    <col min="11009" max="11009" width="53.28515625" style="55" bestFit="1" customWidth="1"/>
    <col min="11010" max="11010" width="11.7109375" style="55" bestFit="1" customWidth="1"/>
    <col min="11011" max="11011" width="11.85546875" style="55" bestFit="1" customWidth="1"/>
    <col min="11012" max="11262" width="9" style="55"/>
    <col min="11263" max="11263" width="10.7109375" style="55" bestFit="1" customWidth="1"/>
    <col min="11264" max="11264" width="9" style="55" bestFit="1" customWidth="1"/>
    <col min="11265" max="11265" width="53.28515625" style="55" bestFit="1" customWidth="1"/>
    <col min="11266" max="11266" width="11.7109375" style="55" bestFit="1" customWidth="1"/>
    <col min="11267" max="11267" width="11.85546875" style="55" bestFit="1" customWidth="1"/>
    <col min="11268" max="11518" width="9" style="55"/>
    <col min="11519" max="11519" width="10.7109375" style="55" bestFit="1" customWidth="1"/>
    <col min="11520" max="11520" width="9" style="55" bestFit="1" customWidth="1"/>
    <col min="11521" max="11521" width="53.28515625" style="55" bestFit="1" customWidth="1"/>
    <col min="11522" max="11522" width="11.7109375" style="55" bestFit="1" customWidth="1"/>
    <col min="11523" max="11523" width="11.85546875" style="55" bestFit="1" customWidth="1"/>
    <col min="11524" max="11774" width="9" style="55"/>
    <col min="11775" max="11775" width="10.7109375" style="55" bestFit="1" customWidth="1"/>
    <col min="11776" max="11776" width="9" style="55" bestFit="1" customWidth="1"/>
    <col min="11777" max="11777" width="53.28515625" style="55" bestFit="1" customWidth="1"/>
    <col min="11778" max="11778" width="11.7109375" style="55" bestFit="1" customWidth="1"/>
    <col min="11779" max="11779" width="11.85546875" style="55" bestFit="1" customWidth="1"/>
    <col min="11780" max="12030" width="9" style="55"/>
    <col min="12031" max="12031" width="10.7109375" style="55" bestFit="1" customWidth="1"/>
    <col min="12032" max="12032" width="9" style="55" bestFit="1" customWidth="1"/>
    <col min="12033" max="12033" width="53.28515625" style="55" bestFit="1" customWidth="1"/>
    <col min="12034" max="12034" width="11.7109375" style="55" bestFit="1" customWidth="1"/>
    <col min="12035" max="12035" width="11.85546875" style="55" bestFit="1" customWidth="1"/>
    <col min="12036" max="12286" width="9" style="55"/>
    <col min="12287" max="12287" width="10.7109375" style="55" bestFit="1" customWidth="1"/>
    <col min="12288" max="12288" width="9" style="55" bestFit="1" customWidth="1"/>
    <col min="12289" max="12289" width="53.28515625" style="55" bestFit="1" customWidth="1"/>
    <col min="12290" max="12290" width="11.7109375" style="55" bestFit="1" customWidth="1"/>
    <col min="12291" max="12291" width="11.85546875" style="55" bestFit="1" customWidth="1"/>
    <col min="12292" max="12542" width="9" style="55"/>
    <col min="12543" max="12543" width="10.7109375" style="55" bestFit="1" customWidth="1"/>
    <col min="12544" max="12544" width="9" style="55" bestFit="1" customWidth="1"/>
    <col min="12545" max="12545" width="53.28515625" style="55" bestFit="1" customWidth="1"/>
    <col min="12546" max="12546" width="11.7109375" style="55" bestFit="1" customWidth="1"/>
    <col min="12547" max="12547" width="11.85546875" style="55" bestFit="1" customWidth="1"/>
    <col min="12548" max="12798" width="9" style="55"/>
    <col min="12799" max="12799" width="10.7109375" style="55" bestFit="1" customWidth="1"/>
    <col min="12800" max="12800" width="9" style="55" bestFit="1" customWidth="1"/>
    <col min="12801" max="12801" width="53.28515625" style="55" bestFit="1" customWidth="1"/>
    <col min="12802" max="12802" width="11.7109375" style="55" bestFit="1" customWidth="1"/>
    <col min="12803" max="12803" width="11.85546875" style="55" bestFit="1" customWidth="1"/>
    <col min="12804" max="13054" width="9" style="55"/>
    <col min="13055" max="13055" width="10.7109375" style="55" bestFit="1" customWidth="1"/>
    <col min="13056" max="13056" width="9" style="55" bestFit="1" customWidth="1"/>
    <col min="13057" max="13057" width="53.28515625" style="55" bestFit="1" customWidth="1"/>
    <col min="13058" max="13058" width="11.7109375" style="55" bestFit="1" customWidth="1"/>
    <col min="13059" max="13059" width="11.85546875" style="55" bestFit="1" customWidth="1"/>
    <col min="13060" max="13310" width="9" style="55"/>
    <col min="13311" max="13311" width="10.7109375" style="55" bestFit="1" customWidth="1"/>
    <col min="13312" max="13312" width="9" style="55" bestFit="1" customWidth="1"/>
    <col min="13313" max="13313" width="53.28515625" style="55" bestFit="1" customWidth="1"/>
    <col min="13314" max="13314" width="11.7109375" style="55" bestFit="1" customWidth="1"/>
    <col min="13315" max="13315" width="11.85546875" style="55" bestFit="1" customWidth="1"/>
    <col min="13316" max="13566" width="9" style="55"/>
    <col min="13567" max="13567" width="10.7109375" style="55" bestFit="1" customWidth="1"/>
    <col min="13568" max="13568" width="9" style="55" bestFit="1" customWidth="1"/>
    <col min="13569" max="13569" width="53.28515625" style="55" bestFit="1" customWidth="1"/>
    <col min="13570" max="13570" width="11.7109375" style="55" bestFit="1" customWidth="1"/>
    <col min="13571" max="13571" width="11.85546875" style="55" bestFit="1" customWidth="1"/>
    <col min="13572" max="13822" width="9" style="55"/>
    <col min="13823" max="13823" width="10.7109375" style="55" bestFit="1" customWidth="1"/>
    <col min="13824" max="13824" width="9" style="55" bestFit="1" customWidth="1"/>
    <col min="13825" max="13825" width="53.28515625" style="55" bestFit="1" customWidth="1"/>
    <col min="13826" max="13826" width="11.7109375" style="55" bestFit="1" customWidth="1"/>
    <col min="13827" max="13827" width="11.85546875" style="55" bestFit="1" customWidth="1"/>
    <col min="13828" max="14078" width="9" style="55"/>
    <col min="14079" max="14079" width="10.7109375" style="55" bestFit="1" customWidth="1"/>
    <col min="14080" max="14080" width="9" style="55" bestFit="1" customWidth="1"/>
    <col min="14081" max="14081" width="53.28515625" style="55" bestFit="1" customWidth="1"/>
    <col min="14082" max="14082" width="11.7109375" style="55" bestFit="1" customWidth="1"/>
    <col min="14083" max="14083" width="11.85546875" style="55" bestFit="1" customWidth="1"/>
    <col min="14084" max="14334" width="9" style="55"/>
    <col min="14335" max="14335" width="10.7109375" style="55" bestFit="1" customWidth="1"/>
    <col min="14336" max="14336" width="9" style="55" bestFit="1" customWidth="1"/>
    <col min="14337" max="14337" width="53.28515625" style="55" bestFit="1" customWidth="1"/>
    <col min="14338" max="14338" width="11.7109375" style="55" bestFit="1" customWidth="1"/>
    <col min="14339" max="14339" width="11.85546875" style="55" bestFit="1" customWidth="1"/>
    <col min="14340" max="14590" width="9" style="55"/>
    <col min="14591" max="14591" width="10.7109375" style="55" bestFit="1" customWidth="1"/>
    <col min="14592" max="14592" width="9" style="55" bestFit="1" customWidth="1"/>
    <col min="14593" max="14593" width="53.28515625" style="55" bestFit="1" customWidth="1"/>
    <col min="14594" max="14594" width="11.7109375" style="55" bestFit="1" customWidth="1"/>
    <col min="14595" max="14595" width="11.85546875" style="55" bestFit="1" customWidth="1"/>
    <col min="14596" max="14846" width="9" style="55"/>
    <col min="14847" max="14847" width="10.7109375" style="55" bestFit="1" customWidth="1"/>
    <col min="14848" max="14848" width="9" style="55" bestFit="1" customWidth="1"/>
    <col min="14849" max="14849" width="53.28515625" style="55" bestFit="1" customWidth="1"/>
    <col min="14850" max="14850" width="11.7109375" style="55" bestFit="1" customWidth="1"/>
    <col min="14851" max="14851" width="11.85546875" style="55" bestFit="1" customWidth="1"/>
    <col min="14852" max="15102" width="9" style="55"/>
    <col min="15103" max="15103" width="10.7109375" style="55" bestFit="1" customWidth="1"/>
    <col min="15104" max="15104" width="9" style="55" bestFit="1" customWidth="1"/>
    <col min="15105" max="15105" width="53.28515625" style="55" bestFit="1" customWidth="1"/>
    <col min="15106" max="15106" width="11.7109375" style="55" bestFit="1" customWidth="1"/>
    <col min="15107" max="15107" width="11.85546875" style="55" bestFit="1" customWidth="1"/>
    <col min="15108" max="15358" width="9" style="55"/>
    <col min="15359" max="15359" width="10.7109375" style="55" bestFit="1" customWidth="1"/>
    <col min="15360" max="15360" width="9" style="55" bestFit="1" customWidth="1"/>
    <col min="15361" max="15361" width="53.28515625" style="55" bestFit="1" customWidth="1"/>
    <col min="15362" max="15362" width="11.7109375" style="55" bestFit="1" customWidth="1"/>
    <col min="15363" max="15363" width="11.85546875" style="55" bestFit="1" customWidth="1"/>
    <col min="15364" max="15614" width="9" style="55"/>
    <col min="15615" max="15615" width="10.7109375" style="55" bestFit="1" customWidth="1"/>
    <col min="15616" max="15616" width="9" style="55" bestFit="1" customWidth="1"/>
    <col min="15617" max="15617" width="53.28515625" style="55" bestFit="1" customWidth="1"/>
    <col min="15618" max="15618" width="11.7109375" style="55" bestFit="1" customWidth="1"/>
    <col min="15619" max="15619" width="11.85546875" style="55" bestFit="1" customWidth="1"/>
    <col min="15620" max="15870" width="9" style="55"/>
    <col min="15871" max="15871" width="10.7109375" style="55" bestFit="1" customWidth="1"/>
    <col min="15872" max="15872" width="9" style="55" bestFit="1" customWidth="1"/>
    <col min="15873" max="15873" width="53.28515625" style="55" bestFit="1" customWidth="1"/>
    <col min="15874" max="15874" width="11.7109375" style="55" bestFit="1" customWidth="1"/>
    <col min="15875" max="15875" width="11.85546875" style="55" bestFit="1" customWidth="1"/>
    <col min="15876" max="16126" width="9" style="55"/>
    <col min="16127" max="16127" width="10.7109375" style="55" bestFit="1" customWidth="1"/>
    <col min="16128" max="16128" width="9" style="55" bestFit="1" customWidth="1"/>
    <col min="16129" max="16129" width="53.28515625" style="55" bestFit="1" customWidth="1"/>
    <col min="16130" max="16130" width="11.7109375" style="55" bestFit="1" customWidth="1"/>
    <col min="16131" max="16131" width="11.85546875" style="55" bestFit="1" customWidth="1"/>
    <col min="16132" max="16384" width="9" style="55"/>
  </cols>
  <sheetData>
    <row r="1" spans="1:44" s="49" customFormat="1" x14ac:dyDescent="0.25">
      <c r="A1" s="140" t="s">
        <v>265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44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44" s="49" customFormat="1" x14ac:dyDescent="0.25">
      <c r="A3" s="49" t="s">
        <v>1</v>
      </c>
      <c r="B3" s="49" t="s">
        <v>2</v>
      </c>
      <c r="C3" s="49" t="s">
        <v>3</v>
      </c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T3" s="142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G3" s="142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</row>
    <row r="4" spans="1:44" s="49" customFormat="1" x14ac:dyDescent="0.25">
      <c r="A4" s="56" t="s">
        <v>93</v>
      </c>
      <c r="G4"/>
      <c r="H4"/>
      <c r="I4"/>
      <c r="J4"/>
      <c r="K4"/>
      <c r="L4"/>
      <c r="M4"/>
      <c r="N4"/>
      <c r="O4"/>
      <c r="P4"/>
      <c r="Q4"/>
      <c r="R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  <c r="AL4"/>
      <c r="AM4"/>
      <c r="AN4"/>
      <c r="AO4"/>
      <c r="AP4"/>
      <c r="AQ4"/>
      <c r="AR4"/>
    </row>
    <row r="5" spans="1:44" s="49" customFormat="1" x14ac:dyDescent="0.25">
      <c r="A5" s="71" t="s">
        <v>254</v>
      </c>
      <c r="B5" s="73">
        <v>56.404206582424585</v>
      </c>
      <c r="C5" s="72">
        <f t="shared" ref="C5:C16" si="0">B5/$B$197</f>
        <v>2.0748496428296699E-5</v>
      </c>
      <c r="G5" s="120"/>
      <c r="H5" s="122"/>
      <c r="I5"/>
      <c r="J5"/>
      <c r="K5"/>
      <c r="L5"/>
      <c r="M5"/>
      <c r="N5"/>
      <c r="O5"/>
      <c r="P5"/>
      <c r="Q5"/>
      <c r="R5"/>
      <c r="T5" s="120"/>
      <c r="U5" s="122"/>
      <c r="V5"/>
      <c r="W5"/>
      <c r="X5"/>
      <c r="Y5"/>
      <c r="Z5"/>
      <c r="AA5"/>
      <c r="AB5"/>
      <c r="AC5"/>
      <c r="AD5"/>
      <c r="AE5"/>
      <c r="AG5" s="120"/>
      <c r="AH5" s="122"/>
      <c r="AI5"/>
      <c r="AJ5"/>
      <c r="AK5"/>
      <c r="AL5"/>
      <c r="AM5"/>
      <c r="AN5"/>
      <c r="AO5"/>
      <c r="AP5"/>
      <c r="AQ5"/>
      <c r="AR5"/>
    </row>
    <row r="6" spans="1:44" s="49" customFormat="1" x14ac:dyDescent="0.25">
      <c r="A6" s="71" t="s">
        <v>94</v>
      </c>
      <c r="B6" s="73">
        <v>46.229916192860649</v>
      </c>
      <c r="C6" s="72">
        <f t="shared" si="0"/>
        <v>1.700584600204109E-5</v>
      </c>
      <c r="G6"/>
      <c r="H6" s="123"/>
      <c r="I6"/>
      <c r="J6"/>
      <c r="K6"/>
      <c r="L6"/>
      <c r="M6"/>
      <c r="N6"/>
      <c r="O6"/>
      <c r="P6"/>
      <c r="Q6"/>
      <c r="R6"/>
      <c r="T6"/>
      <c r="U6" s="123"/>
      <c r="V6"/>
      <c r="W6"/>
      <c r="X6"/>
      <c r="Y6"/>
      <c r="Z6"/>
      <c r="AA6"/>
      <c r="AB6"/>
      <c r="AC6"/>
      <c r="AD6"/>
      <c r="AE6"/>
      <c r="AG6"/>
      <c r="AH6" s="123"/>
      <c r="AI6"/>
      <c r="AJ6"/>
      <c r="AK6"/>
      <c r="AL6"/>
      <c r="AM6"/>
      <c r="AN6"/>
      <c r="AO6"/>
      <c r="AP6"/>
      <c r="AQ6"/>
      <c r="AR6"/>
    </row>
    <row r="7" spans="1:44" s="49" customFormat="1" x14ac:dyDescent="0.25">
      <c r="A7" s="71" t="s">
        <v>97</v>
      </c>
      <c r="B7" s="73">
        <v>84.131414378251378</v>
      </c>
      <c r="C7" s="72">
        <f t="shared" si="0"/>
        <v>3.0948052574479847E-5</v>
      </c>
      <c r="G7" s="120"/>
      <c r="H7" s="122"/>
      <c r="I7" s="120"/>
      <c r="J7" s="120"/>
      <c r="K7"/>
      <c r="L7"/>
      <c r="M7"/>
      <c r="N7"/>
      <c r="O7"/>
      <c r="P7"/>
      <c r="Q7"/>
      <c r="R7"/>
      <c r="T7" s="120"/>
      <c r="U7" s="122"/>
      <c r="V7" s="120"/>
      <c r="W7" s="120"/>
      <c r="X7"/>
      <c r="Y7"/>
      <c r="Z7"/>
      <c r="AA7"/>
      <c r="AB7"/>
      <c r="AC7"/>
      <c r="AD7"/>
      <c r="AE7"/>
      <c r="AG7" s="120"/>
      <c r="AH7" s="122"/>
      <c r="AI7" s="120"/>
      <c r="AJ7" s="120"/>
      <c r="AK7"/>
      <c r="AL7"/>
      <c r="AM7"/>
      <c r="AN7"/>
      <c r="AO7"/>
      <c r="AP7"/>
      <c r="AQ7"/>
      <c r="AR7"/>
    </row>
    <row r="8" spans="1:44" s="49" customFormat="1" x14ac:dyDescent="0.25">
      <c r="A8" s="71" t="s">
        <v>223</v>
      </c>
      <c r="B8" s="73">
        <v>60.865812841530051</v>
      </c>
      <c r="C8" s="72">
        <f t="shared" si="0"/>
        <v>2.2389714825655755E-5</v>
      </c>
      <c r="G8" s="120"/>
      <c r="H8" s="122"/>
      <c r="I8"/>
      <c r="J8"/>
      <c r="K8"/>
      <c r="L8"/>
      <c r="M8"/>
      <c r="N8"/>
      <c r="O8"/>
      <c r="P8"/>
      <c r="Q8"/>
      <c r="R8"/>
      <c r="T8" s="120"/>
      <c r="U8" s="122"/>
      <c r="V8"/>
      <c r="W8"/>
      <c r="X8"/>
      <c r="Y8"/>
      <c r="Z8"/>
      <c r="AA8"/>
      <c r="AB8"/>
      <c r="AC8"/>
      <c r="AD8"/>
      <c r="AE8"/>
      <c r="AG8" s="120"/>
      <c r="AH8" s="122"/>
      <c r="AI8"/>
      <c r="AJ8"/>
      <c r="AK8"/>
      <c r="AL8"/>
      <c r="AM8"/>
      <c r="AN8"/>
      <c r="AO8"/>
      <c r="AP8"/>
      <c r="AQ8"/>
      <c r="AR8"/>
    </row>
    <row r="9" spans="1:44" s="49" customFormat="1" x14ac:dyDescent="0.25">
      <c r="A9" s="71" t="s">
        <v>224</v>
      </c>
      <c r="B9" s="73">
        <v>7.0812507936065581</v>
      </c>
      <c r="C9" s="72">
        <f t="shared" si="0"/>
        <v>2.6048643479155047E-6</v>
      </c>
      <c r="G9"/>
      <c r="H9" s="123"/>
      <c r="I9"/>
      <c r="J9"/>
      <c r="K9"/>
      <c r="L9"/>
      <c r="M9"/>
      <c r="N9"/>
      <c r="O9"/>
      <c r="P9"/>
      <c r="Q9"/>
      <c r="R9"/>
      <c r="T9"/>
      <c r="U9" s="123"/>
      <c r="V9"/>
      <c r="W9"/>
      <c r="X9"/>
      <c r="Y9"/>
      <c r="Z9"/>
      <c r="AA9"/>
      <c r="AB9"/>
      <c r="AC9"/>
      <c r="AD9"/>
      <c r="AE9"/>
      <c r="AG9"/>
      <c r="AH9" s="123"/>
      <c r="AI9"/>
      <c r="AJ9"/>
      <c r="AK9"/>
      <c r="AL9"/>
      <c r="AM9"/>
      <c r="AN9"/>
      <c r="AO9"/>
      <c r="AP9"/>
      <c r="AQ9"/>
      <c r="AR9"/>
    </row>
    <row r="10" spans="1:44" s="49" customFormat="1" x14ac:dyDescent="0.25">
      <c r="A10" s="71" t="s">
        <v>225</v>
      </c>
      <c r="B10" s="73">
        <v>24.228732240437157</v>
      </c>
      <c r="C10" s="72">
        <f t="shared" si="0"/>
        <v>8.9126289475989295E-6</v>
      </c>
      <c r="G10" s="120"/>
      <c r="H10" s="122"/>
      <c r="I10" s="120"/>
      <c r="J10" s="120"/>
      <c r="K10"/>
      <c r="L10"/>
      <c r="M10"/>
      <c r="N10"/>
      <c r="O10"/>
      <c r="P10"/>
      <c r="Q10"/>
      <c r="R10"/>
      <c r="T10" s="120"/>
      <c r="U10" s="122"/>
      <c r="V10" s="120"/>
      <c r="W10" s="120"/>
      <c r="X10"/>
      <c r="Y10"/>
      <c r="Z10"/>
      <c r="AA10"/>
      <c r="AB10"/>
      <c r="AC10"/>
      <c r="AD10"/>
      <c r="AE10"/>
      <c r="AG10" s="120"/>
      <c r="AH10" s="122"/>
      <c r="AI10" s="120"/>
      <c r="AJ10" s="120"/>
      <c r="AK10"/>
      <c r="AL10"/>
      <c r="AM10"/>
      <c r="AN10"/>
      <c r="AO10"/>
      <c r="AP10"/>
      <c r="AQ10"/>
      <c r="AR10"/>
    </row>
    <row r="11" spans="1:44" s="49" customFormat="1" x14ac:dyDescent="0.25">
      <c r="A11" s="71" t="s">
        <v>98</v>
      </c>
      <c r="B11" s="73">
        <v>109.16195028196724</v>
      </c>
      <c r="C11" s="72">
        <f t="shared" si="0"/>
        <v>4.0155627971142328E-5</v>
      </c>
      <c r="G11" s="120"/>
      <c r="H11" s="122"/>
      <c r="I11"/>
      <c r="J11"/>
      <c r="K11"/>
      <c r="L11"/>
      <c r="M11"/>
      <c r="N11"/>
      <c r="O11"/>
      <c r="P11"/>
      <c r="Q11"/>
      <c r="R11"/>
      <c r="T11" s="120"/>
      <c r="U11" s="122"/>
      <c r="V11"/>
      <c r="W11"/>
      <c r="X11"/>
      <c r="Y11"/>
      <c r="Z11"/>
      <c r="AA11"/>
      <c r="AB11"/>
      <c r="AC11"/>
      <c r="AD11"/>
      <c r="AE11"/>
      <c r="AG11" s="120"/>
      <c r="AH11" s="122"/>
      <c r="AI11"/>
      <c r="AJ11"/>
      <c r="AK11"/>
      <c r="AL11"/>
      <c r="AM11"/>
      <c r="AN11"/>
      <c r="AO11"/>
      <c r="AP11"/>
      <c r="AQ11"/>
      <c r="AR11"/>
    </row>
    <row r="12" spans="1:44" x14ac:dyDescent="0.25">
      <c r="A12" s="71" t="s">
        <v>255</v>
      </c>
      <c r="B12" s="73">
        <v>205.56864402163936</v>
      </c>
      <c r="C12" s="72">
        <f t="shared" si="0"/>
        <v>7.5619187551550783E-5</v>
      </c>
      <c r="G12"/>
      <c r="H12" s="123"/>
      <c r="I12"/>
      <c r="J12"/>
      <c r="K12"/>
      <c r="L12"/>
      <c r="M12"/>
      <c r="N12"/>
      <c r="O12"/>
      <c r="P12"/>
      <c r="Q12"/>
      <c r="R12"/>
      <c r="T12"/>
      <c r="U12" s="123"/>
      <c r="V12"/>
      <c r="W12"/>
      <c r="X12"/>
      <c r="Y12"/>
      <c r="Z12"/>
      <c r="AA12"/>
      <c r="AB12"/>
      <c r="AC12"/>
      <c r="AD12"/>
      <c r="AE12"/>
      <c r="AG12"/>
      <c r="AH12" s="123"/>
      <c r="AI12"/>
      <c r="AJ12"/>
      <c r="AK12"/>
      <c r="AL12"/>
      <c r="AM12"/>
      <c r="AN12"/>
      <c r="AO12"/>
      <c r="AP12"/>
      <c r="AQ12"/>
      <c r="AR12"/>
    </row>
    <row r="13" spans="1:44" x14ac:dyDescent="0.25">
      <c r="A13" s="71" t="s">
        <v>256</v>
      </c>
      <c r="B13" s="73">
        <v>11.718060109289617</v>
      </c>
      <c r="C13" s="72">
        <f t="shared" si="0"/>
        <v>4.3105318389483569E-6</v>
      </c>
      <c r="G13"/>
      <c r="H13" s="123"/>
      <c r="I13"/>
      <c r="J13"/>
      <c r="K13"/>
      <c r="L13"/>
      <c r="M13"/>
      <c r="N13"/>
      <c r="O13"/>
      <c r="P13"/>
      <c r="Q13"/>
      <c r="R13"/>
      <c r="T13"/>
      <c r="U13" s="123"/>
      <c r="V13"/>
      <c r="W13"/>
      <c r="X13"/>
      <c r="Y13"/>
      <c r="Z13"/>
      <c r="AA13"/>
      <c r="AB13"/>
      <c r="AC13"/>
      <c r="AD13"/>
      <c r="AE13"/>
      <c r="AG13"/>
      <c r="AH13" s="123"/>
      <c r="AI13"/>
      <c r="AJ13"/>
      <c r="AK13"/>
      <c r="AL13"/>
      <c r="AM13"/>
      <c r="AN13"/>
      <c r="AO13"/>
      <c r="AP13"/>
      <c r="AQ13"/>
      <c r="AR13"/>
    </row>
    <row r="14" spans="1:44" x14ac:dyDescent="0.25">
      <c r="A14" s="71" t="s">
        <v>226</v>
      </c>
      <c r="B14" s="73">
        <v>0</v>
      </c>
      <c r="C14" s="72">
        <f t="shared" si="0"/>
        <v>0</v>
      </c>
      <c r="G14"/>
      <c r="H14" s="123"/>
      <c r="I14"/>
      <c r="J14"/>
      <c r="K14"/>
      <c r="L14"/>
      <c r="M14"/>
      <c r="N14"/>
      <c r="O14"/>
      <c r="P14"/>
      <c r="Q14"/>
      <c r="R14"/>
      <c r="T14"/>
      <c r="U14" s="123"/>
      <c r="V14"/>
      <c r="W14"/>
      <c r="X14"/>
      <c r="Y14"/>
      <c r="Z14"/>
      <c r="AA14"/>
      <c r="AB14"/>
      <c r="AC14"/>
      <c r="AD14"/>
      <c r="AE14"/>
      <c r="AG14"/>
      <c r="AH14" s="123"/>
      <c r="AI14"/>
      <c r="AJ14"/>
      <c r="AK14"/>
      <c r="AL14"/>
      <c r="AM14"/>
      <c r="AN14"/>
      <c r="AO14"/>
      <c r="AP14"/>
      <c r="AQ14"/>
      <c r="AR14"/>
    </row>
    <row r="15" spans="1:44" x14ac:dyDescent="0.25">
      <c r="A15" s="71" t="s">
        <v>213</v>
      </c>
      <c r="B15" s="73"/>
      <c r="C15" s="72">
        <f t="shared" si="0"/>
        <v>0</v>
      </c>
      <c r="G15" s="120"/>
      <c r="H15" s="122"/>
      <c r="I15" s="120"/>
      <c r="J15" s="120"/>
      <c r="K15"/>
      <c r="L15"/>
      <c r="M15"/>
      <c r="N15"/>
      <c r="O15"/>
      <c r="P15"/>
      <c r="Q15"/>
      <c r="R15"/>
      <c r="T15" s="120"/>
      <c r="U15" s="122"/>
      <c r="V15" s="120"/>
      <c r="W15" s="120"/>
      <c r="X15"/>
      <c r="Y15"/>
      <c r="Z15"/>
      <c r="AA15"/>
      <c r="AB15"/>
      <c r="AC15"/>
      <c r="AD15"/>
      <c r="AE15"/>
      <c r="AG15" s="120"/>
      <c r="AH15" s="122"/>
      <c r="AI15" s="120"/>
      <c r="AJ15" s="120"/>
      <c r="AK15"/>
      <c r="AL15"/>
      <c r="AM15"/>
      <c r="AN15"/>
      <c r="AO15"/>
      <c r="AP15"/>
      <c r="AQ15"/>
      <c r="AR15"/>
    </row>
    <row r="16" spans="1:44" x14ac:dyDescent="0.25">
      <c r="A16" s="71" t="s">
        <v>249</v>
      </c>
      <c r="B16" s="73"/>
      <c r="C16" s="72">
        <f t="shared" si="0"/>
        <v>0</v>
      </c>
      <c r="G16" s="120"/>
      <c r="H16" s="122"/>
      <c r="I16"/>
      <c r="J16"/>
      <c r="K16"/>
      <c r="L16"/>
      <c r="M16"/>
      <c r="N16"/>
      <c r="O16"/>
      <c r="P16"/>
      <c r="Q16"/>
      <c r="R16"/>
      <c r="T16" s="120"/>
      <c r="U16" s="122"/>
      <c r="V16"/>
      <c r="W16"/>
      <c r="X16"/>
      <c r="Y16"/>
      <c r="Z16"/>
      <c r="AA16"/>
      <c r="AB16"/>
      <c r="AC16"/>
      <c r="AD16"/>
      <c r="AE16"/>
      <c r="AG16" s="120"/>
      <c r="AH16" s="122"/>
      <c r="AI16"/>
      <c r="AJ16"/>
      <c r="AK16"/>
      <c r="AL16"/>
      <c r="AM16"/>
      <c r="AN16"/>
      <c r="AO16"/>
      <c r="AP16"/>
      <c r="AQ16"/>
      <c r="AR16"/>
    </row>
    <row r="17" spans="1:44" s="49" customFormat="1" x14ac:dyDescent="0.25">
      <c r="A17" s="58" t="s">
        <v>95</v>
      </c>
      <c r="B17" s="59">
        <f>SUM(B5:B16)</f>
        <v>605.3899874420066</v>
      </c>
      <c r="C17" s="60">
        <f>SUM(C12:C16)</f>
        <v>7.9929719390499143E-5</v>
      </c>
      <c r="G17"/>
      <c r="H17" s="123"/>
      <c r="I17"/>
      <c r="J17"/>
      <c r="K17"/>
      <c r="L17"/>
      <c r="M17"/>
      <c r="N17"/>
      <c r="O17"/>
      <c r="P17"/>
      <c r="Q17"/>
      <c r="R17"/>
      <c r="T17"/>
      <c r="U17" s="123"/>
      <c r="V17"/>
      <c r="W17"/>
      <c r="X17"/>
      <c r="Y17"/>
      <c r="Z17"/>
      <c r="AA17"/>
      <c r="AB17"/>
      <c r="AC17"/>
      <c r="AD17"/>
      <c r="AE17"/>
      <c r="AG17"/>
      <c r="AH17" s="123"/>
      <c r="AI17"/>
      <c r="AJ17"/>
      <c r="AK17"/>
      <c r="AL17"/>
      <c r="AM17"/>
      <c r="AN17"/>
      <c r="AO17"/>
      <c r="AP17"/>
      <c r="AQ17"/>
      <c r="AR17"/>
    </row>
    <row r="18" spans="1:44" s="49" customFormat="1" x14ac:dyDescent="0.25">
      <c r="A18" s="56" t="s">
        <v>96</v>
      </c>
      <c r="B18" s="61"/>
      <c r="C18" s="57"/>
      <c r="G18"/>
      <c r="H18" s="123"/>
      <c r="I18"/>
      <c r="J18"/>
      <c r="K18"/>
      <c r="L18"/>
      <c r="M18"/>
      <c r="N18"/>
      <c r="O18"/>
      <c r="P18"/>
      <c r="Q18"/>
      <c r="R18"/>
      <c r="T18"/>
      <c r="U18" s="123"/>
      <c r="V18"/>
      <c r="W18"/>
      <c r="X18"/>
      <c r="Y18"/>
      <c r="Z18"/>
      <c r="AA18"/>
      <c r="AB18"/>
      <c r="AC18"/>
      <c r="AD18"/>
      <c r="AE18"/>
      <c r="AG18"/>
      <c r="AH18" s="123"/>
      <c r="AI18"/>
      <c r="AJ18"/>
      <c r="AK18"/>
      <c r="AL18"/>
      <c r="AM18"/>
      <c r="AN18"/>
      <c r="AO18"/>
      <c r="AP18"/>
      <c r="AQ18"/>
      <c r="AR18"/>
    </row>
    <row r="19" spans="1:44" s="49" customFormat="1" x14ac:dyDescent="0.25">
      <c r="A19" s="130" t="s">
        <v>250</v>
      </c>
      <c r="B19" s="73">
        <v>24.111999999999998</v>
      </c>
      <c r="C19" s="72">
        <f t="shared" ref="C19:C32" si="1">B19/$B$197</f>
        <v>8.8696885603383066E-6</v>
      </c>
      <c r="G19"/>
      <c r="H19" s="123"/>
      <c r="I19"/>
      <c r="J19"/>
      <c r="K19"/>
      <c r="L19"/>
      <c r="M19"/>
      <c r="N19"/>
      <c r="O19"/>
      <c r="P19"/>
      <c r="Q19"/>
      <c r="R19"/>
      <c r="T19"/>
      <c r="U19" s="123"/>
      <c r="V19"/>
      <c r="W19"/>
      <c r="X19"/>
      <c r="Y19"/>
      <c r="Z19"/>
      <c r="AA19"/>
      <c r="AB19"/>
      <c r="AC19"/>
      <c r="AD19"/>
      <c r="AE19"/>
      <c r="AG19"/>
      <c r="AH19" s="123"/>
      <c r="AI19"/>
      <c r="AJ19"/>
      <c r="AK19"/>
      <c r="AL19"/>
      <c r="AM19"/>
      <c r="AN19"/>
      <c r="AO19"/>
      <c r="AP19"/>
      <c r="AQ19"/>
      <c r="AR19"/>
    </row>
    <row r="20" spans="1:44" s="49" customFormat="1" x14ac:dyDescent="0.25">
      <c r="A20" s="130" t="s">
        <v>99</v>
      </c>
      <c r="B20" s="73">
        <v>28.175999999999998</v>
      </c>
      <c r="C20" s="72">
        <f t="shared" si="1"/>
        <v>1.0364646021735739E-5</v>
      </c>
      <c r="G20" s="120"/>
      <c r="H20" s="122"/>
      <c r="I20" s="120"/>
      <c r="J20" s="120"/>
      <c r="K20"/>
      <c r="L20"/>
      <c r="M20"/>
      <c r="N20"/>
      <c r="O20"/>
      <c r="P20"/>
      <c r="Q20"/>
      <c r="R20"/>
      <c r="T20" s="120"/>
      <c r="U20" s="122"/>
      <c r="V20" s="120"/>
      <c r="W20" s="120"/>
      <c r="X20"/>
      <c r="Y20"/>
      <c r="Z20"/>
      <c r="AA20"/>
      <c r="AB20"/>
      <c r="AC20"/>
      <c r="AD20"/>
      <c r="AE20"/>
      <c r="AG20" s="120"/>
      <c r="AH20" s="122"/>
      <c r="AI20" s="120"/>
      <c r="AJ20" s="120"/>
      <c r="AK20"/>
      <c r="AL20"/>
      <c r="AM20"/>
      <c r="AN20"/>
      <c r="AO20"/>
      <c r="AP20"/>
      <c r="AQ20"/>
      <c r="AR20"/>
    </row>
    <row r="21" spans="1:44" s="49" customFormat="1" x14ac:dyDescent="0.25">
      <c r="A21" s="130" t="s">
        <v>227</v>
      </c>
      <c r="B21" s="73">
        <v>5.88</v>
      </c>
      <c r="C21" s="72">
        <f t="shared" si="1"/>
        <v>2.1629797915888043E-6</v>
      </c>
      <c r="G21" s="120"/>
      <c r="H21" s="122"/>
      <c r="I21"/>
      <c r="J21"/>
      <c r="K21"/>
      <c r="L21"/>
      <c r="M21"/>
      <c r="N21"/>
      <c r="O21"/>
      <c r="P21"/>
      <c r="Q21"/>
      <c r="R21"/>
      <c r="T21" s="120"/>
      <c r="U21" s="122"/>
      <c r="V21"/>
      <c r="W21"/>
      <c r="X21"/>
      <c r="Y21"/>
      <c r="Z21"/>
      <c r="AA21"/>
      <c r="AB21"/>
      <c r="AC21"/>
      <c r="AD21"/>
      <c r="AE21"/>
      <c r="AG21" s="120"/>
      <c r="AH21" s="122"/>
      <c r="AI21"/>
      <c r="AJ21"/>
      <c r="AK21"/>
      <c r="AL21"/>
      <c r="AM21"/>
      <c r="AN21"/>
      <c r="AO21"/>
      <c r="AP21"/>
      <c r="AQ21"/>
      <c r="AR21"/>
    </row>
    <row r="22" spans="1:44" s="49" customFormat="1" x14ac:dyDescent="0.25">
      <c r="A22" s="130" t="s">
        <v>228</v>
      </c>
      <c r="B22" s="73">
        <v>16.074999999999999</v>
      </c>
      <c r="C22" s="72">
        <f t="shared" si="1"/>
        <v>5.9132483247942221E-6</v>
      </c>
      <c r="G22" s="120"/>
      <c r="H22" s="122"/>
      <c r="I22"/>
      <c r="J22"/>
      <c r="K22"/>
      <c r="L22"/>
      <c r="M22"/>
      <c r="N22"/>
      <c r="O22"/>
      <c r="P22"/>
      <c r="Q22"/>
      <c r="R22"/>
      <c r="T22" s="120"/>
      <c r="U22" s="122"/>
      <c r="V22"/>
      <c r="W22"/>
      <c r="X22"/>
      <c r="Y22"/>
      <c r="Z22"/>
      <c r="AA22"/>
      <c r="AB22"/>
      <c r="AC22"/>
      <c r="AD22"/>
      <c r="AE22"/>
      <c r="AG22" s="120"/>
      <c r="AH22" s="122"/>
      <c r="AI22"/>
      <c r="AJ22"/>
      <c r="AK22"/>
      <c r="AL22"/>
      <c r="AM22"/>
      <c r="AN22"/>
      <c r="AO22"/>
      <c r="AP22"/>
      <c r="AQ22"/>
      <c r="AR22"/>
    </row>
    <row r="23" spans="1:44" s="49" customFormat="1" x14ac:dyDescent="0.25">
      <c r="A23" s="130" t="s">
        <v>251</v>
      </c>
      <c r="B23" s="73">
        <v>21.475000000000001</v>
      </c>
      <c r="C23" s="72">
        <f t="shared" si="1"/>
        <v>7.8996583374778197E-6</v>
      </c>
      <c r="G23"/>
      <c r="H23" s="123"/>
      <c r="I23"/>
      <c r="J23"/>
      <c r="K23"/>
      <c r="L23"/>
      <c r="M23"/>
      <c r="N23"/>
      <c r="O23"/>
      <c r="P23"/>
      <c r="Q23"/>
      <c r="R23"/>
      <c r="T23"/>
      <c r="U23" s="123"/>
      <c r="V23"/>
      <c r="W23"/>
      <c r="X23"/>
      <c r="Y23"/>
      <c r="Z23"/>
      <c r="AA23"/>
      <c r="AB23"/>
      <c r="AC23"/>
      <c r="AD23"/>
      <c r="AE23"/>
      <c r="AG23"/>
      <c r="AH23" s="123"/>
      <c r="AI23"/>
      <c r="AJ23"/>
      <c r="AK23"/>
      <c r="AL23"/>
      <c r="AM23"/>
      <c r="AN23"/>
      <c r="AO23"/>
      <c r="AP23"/>
      <c r="AQ23"/>
      <c r="AR23"/>
    </row>
    <row r="24" spans="1:44" s="49" customFormat="1" x14ac:dyDescent="0.25">
      <c r="A24" s="130" t="s">
        <v>252</v>
      </c>
      <c r="B24" s="73">
        <v>9.4250000000000007</v>
      </c>
      <c r="C24" s="72">
        <f t="shared" si="1"/>
        <v>3.46702117954498E-6</v>
      </c>
      <c r="G24" s="120"/>
      <c r="H24" s="122"/>
      <c r="I24" s="120"/>
      <c r="J24" s="120"/>
      <c r="K24"/>
      <c r="L24"/>
      <c r="M24"/>
      <c r="N24"/>
      <c r="O24"/>
      <c r="P24"/>
      <c r="Q24"/>
      <c r="R24"/>
      <c r="T24" s="120"/>
      <c r="U24" s="122"/>
      <c r="V24" s="120"/>
      <c r="W24" s="120"/>
      <c r="X24"/>
      <c r="Y24"/>
      <c r="Z24"/>
      <c r="AA24"/>
      <c r="AB24"/>
      <c r="AC24"/>
      <c r="AD24"/>
      <c r="AE24"/>
      <c r="AG24" s="120"/>
      <c r="AH24" s="122"/>
      <c r="AI24" s="120"/>
      <c r="AJ24" s="120"/>
      <c r="AK24"/>
      <c r="AL24"/>
      <c r="AM24"/>
      <c r="AN24"/>
      <c r="AO24"/>
      <c r="AP24"/>
      <c r="AQ24"/>
      <c r="AR24"/>
    </row>
    <row r="25" spans="1:44" s="49" customFormat="1" x14ac:dyDescent="0.25">
      <c r="A25" s="131" t="s">
        <v>253</v>
      </c>
      <c r="B25" s="73">
        <v>583.96400000000006</v>
      </c>
      <c r="C25" s="72">
        <f t="shared" si="1"/>
        <v>2.148133216012525E-4</v>
      </c>
      <c r="G25" s="120"/>
      <c r="H25" s="122"/>
      <c r="I25"/>
      <c r="J25"/>
      <c r="K25"/>
      <c r="L25"/>
      <c r="M25"/>
      <c r="N25"/>
      <c r="O25"/>
      <c r="P25"/>
      <c r="Q25"/>
      <c r="R25"/>
      <c r="T25" s="120"/>
      <c r="U25" s="122"/>
      <c r="V25"/>
      <c r="W25"/>
      <c r="X25"/>
      <c r="Y25"/>
      <c r="Z25"/>
      <c r="AA25"/>
      <c r="AB25"/>
      <c r="AC25"/>
      <c r="AD25"/>
      <c r="AE25"/>
      <c r="AG25" s="120"/>
      <c r="AH25" s="122"/>
      <c r="AI25"/>
      <c r="AJ25"/>
      <c r="AK25"/>
      <c r="AL25"/>
      <c r="AM25"/>
      <c r="AN25"/>
      <c r="AO25"/>
      <c r="AP25"/>
      <c r="AQ25"/>
      <c r="AR25"/>
    </row>
    <row r="26" spans="1:44" s="49" customFormat="1" x14ac:dyDescent="0.25">
      <c r="A26" s="71" t="s">
        <v>228</v>
      </c>
      <c r="B26" s="73"/>
      <c r="C26" s="72">
        <f t="shared" si="1"/>
        <v>0</v>
      </c>
      <c r="G26"/>
      <c r="H26" s="123"/>
      <c r="I26"/>
      <c r="J26"/>
      <c r="K26"/>
      <c r="L26"/>
      <c r="M26"/>
      <c r="N26"/>
      <c r="O26"/>
      <c r="P26"/>
      <c r="Q26"/>
      <c r="R26"/>
      <c r="T26"/>
      <c r="U26" s="123"/>
      <c r="V26"/>
      <c r="W26"/>
      <c r="X26"/>
      <c r="Y26"/>
      <c r="Z26"/>
      <c r="AA26"/>
      <c r="AB26"/>
      <c r="AC26"/>
      <c r="AD26"/>
      <c r="AE26"/>
      <c r="AG26"/>
      <c r="AH26" s="123"/>
      <c r="AI26"/>
      <c r="AJ26"/>
      <c r="AK26"/>
      <c r="AL26"/>
      <c r="AM26"/>
      <c r="AN26"/>
      <c r="AO26"/>
      <c r="AP26"/>
      <c r="AQ26"/>
      <c r="AR26"/>
    </row>
    <row r="27" spans="1:44" s="49" customFormat="1" x14ac:dyDescent="0.25">
      <c r="A27" s="71" t="s">
        <v>229</v>
      </c>
      <c r="B27" s="73"/>
      <c r="C27" s="72">
        <f t="shared" si="1"/>
        <v>0</v>
      </c>
      <c r="G27"/>
      <c r="H27" s="123"/>
      <c r="I27"/>
      <c r="J27"/>
      <c r="K27"/>
      <c r="L27"/>
      <c r="M27"/>
      <c r="N27"/>
      <c r="O27"/>
      <c r="P27"/>
      <c r="Q27"/>
      <c r="R27"/>
      <c r="T27" s="120"/>
      <c r="U27" s="122"/>
      <c r="V27" s="120"/>
      <c r="W27" s="120"/>
      <c r="X27"/>
      <c r="Y27"/>
      <c r="Z27"/>
      <c r="AA27"/>
      <c r="AB27"/>
      <c r="AC27"/>
      <c r="AD27"/>
      <c r="AE27"/>
      <c r="AG27" s="120"/>
      <c r="AH27" s="122"/>
      <c r="AI27" s="120"/>
      <c r="AJ27" s="120"/>
      <c r="AK27"/>
      <c r="AL27"/>
      <c r="AM27"/>
      <c r="AN27"/>
      <c r="AO27"/>
      <c r="AP27"/>
      <c r="AQ27"/>
      <c r="AR27"/>
    </row>
    <row r="28" spans="1:44" s="49" customFormat="1" x14ac:dyDescent="0.25">
      <c r="A28" s="71" t="s">
        <v>98</v>
      </c>
      <c r="B28" s="73"/>
      <c r="C28" s="72">
        <f t="shared" si="1"/>
        <v>0</v>
      </c>
      <c r="G28"/>
      <c r="H28" s="123"/>
      <c r="I28"/>
      <c r="J28"/>
      <c r="K28"/>
      <c r="L28"/>
      <c r="M28"/>
      <c r="N28"/>
      <c r="O28"/>
      <c r="P28"/>
      <c r="Q28"/>
      <c r="R28"/>
      <c r="T28" s="120"/>
      <c r="U28" s="122"/>
      <c r="V28" s="120"/>
      <c r="W28" s="120"/>
      <c r="X28"/>
      <c r="Y28"/>
      <c r="Z28"/>
      <c r="AA28"/>
      <c r="AB28"/>
      <c r="AC28"/>
      <c r="AD28"/>
      <c r="AE28"/>
      <c r="AG28" s="120"/>
      <c r="AH28" s="122"/>
      <c r="AI28" s="120"/>
      <c r="AJ28" s="120"/>
      <c r="AK28"/>
      <c r="AL28"/>
      <c r="AM28"/>
      <c r="AN28"/>
      <c r="AO28"/>
      <c r="AP28"/>
      <c r="AQ28"/>
      <c r="AR28"/>
    </row>
    <row r="29" spans="1:44" x14ac:dyDescent="0.25">
      <c r="A29" s="71" t="s">
        <v>100</v>
      </c>
      <c r="B29" s="132">
        <v>61.445</v>
      </c>
      <c r="C29" s="72">
        <f t="shared" si="1"/>
        <v>2.2602770968396954E-5</v>
      </c>
      <c r="G29"/>
      <c r="H29" s="123"/>
      <c r="I29"/>
      <c r="J29"/>
      <c r="K29"/>
      <c r="L29"/>
      <c r="M29"/>
      <c r="N29"/>
      <c r="O29"/>
      <c r="P29"/>
      <c r="Q29"/>
      <c r="R29"/>
      <c r="T29" s="120"/>
      <c r="U29" s="122"/>
      <c r="V29"/>
      <c r="W29"/>
      <c r="X29"/>
      <c r="Y29"/>
      <c r="Z29"/>
      <c r="AA29"/>
      <c r="AB29"/>
      <c r="AC29"/>
      <c r="AD29"/>
      <c r="AE29"/>
      <c r="AG29" s="120"/>
      <c r="AH29" s="122"/>
      <c r="AI29"/>
      <c r="AJ29"/>
      <c r="AK29"/>
      <c r="AL29"/>
      <c r="AM29"/>
      <c r="AN29"/>
      <c r="AO29"/>
      <c r="AP29"/>
      <c r="AQ29"/>
      <c r="AR29"/>
    </row>
    <row r="30" spans="1:44" x14ac:dyDescent="0.25">
      <c r="A30" s="71" t="s">
        <v>214</v>
      </c>
      <c r="B30" s="73"/>
      <c r="C30" s="72">
        <f t="shared" si="1"/>
        <v>0</v>
      </c>
      <c r="G30"/>
      <c r="H30" s="123"/>
      <c r="I30"/>
      <c r="J30"/>
      <c r="K30"/>
      <c r="L30"/>
      <c r="M30"/>
      <c r="N30"/>
      <c r="O30"/>
      <c r="P30"/>
      <c r="Q30"/>
      <c r="R30"/>
      <c r="T30" s="120"/>
      <c r="U30" s="122"/>
      <c r="V30"/>
      <c r="W30"/>
      <c r="X30"/>
      <c r="Y30"/>
      <c r="Z30"/>
      <c r="AA30"/>
      <c r="AB30"/>
      <c r="AC30"/>
      <c r="AD30"/>
      <c r="AE30"/>
      <c r="AG30" s="120"/>
      <c r="AH30" s="122"/>
      <c r="AI30"/>
      <c r="AJ30"/>
      <c r="AK30"/>
      <c r="AL30"/>
      <c r="AM30"/>
      <c r="AN30"/>
      <c r="AO30"/>
      <c r="AP30"/>
      <c r="AQ30"/>
      <c r="AR30"/>
    </row>
    <row r="31" spans="1:44" x14ac:dyDescent="0.25">
      <c r="A31" s="71" t="s">
        <v>215</v>
      </c>
      <c r="B31" s="73"/>
      <c r="C31" s="72">
        <f t="shared" si="1"/>
        <v>0</v>
      </c>
      <c r="G31"/>
      <c r="H31" s="123"/>
      <c r="I31"/>
      <c r="J31"/>
      <c r="K31"/>
      <c r="L31"/>
      <c r="M31"/>
      <c r="N31"/>
      <c r="O31"/>
      <c r="P31"/>
      <c r="Q31"/>
      <c r="R31"/>
      <c r="T31"/>
      <c r="U31" s="123"/>
      <c r="V31"/>
      <c r="W31"/>
      <c r="X31"/>
      <c r="Y31"/>
      <c r="Z31"/>
      <c r="AA31"/>
      <c r="AB31"/>
      <c r="AC31"/>
      <c r="AD31"/>
      <c r="AE31"/>
      <c r="AG31"/>
      <c r="AH31" s="123"/>
      <c r="AI31"/>
      <c r="AJ31"/>
      <c r="AK31"/>
      <c r="AL31"/>
      <c r="AM31"/>
      <c r="AN31"/>
      <c r="AO31"/>
      <c r="AP31"/>
      <c r="AQ31"/>
      <c r="AR31"/>
    </row>
    <row r="32" spans="1:44" s="49" customFormat="1" x14ac:dyDescent="0.25">
      <c r="A32" s="71" t="s">
        <v>99</v>
      </c>
      <c r="B32" s="73"/>
      <c r="C32" s="72">
        <f t="shared" si="1"/>
        <v>0</v>
      </c>
      <c r="G32"/>
      <c r="H32" s="123"/>
      <c r="I32"/>
      <c r="J32"/>
      <c r="K32"/>
      <c r="L32"/>
      <c r="M32"/>
      <c r="N32"/>
      <c r="O32"/>
      <c r="P32"/>
      <c r="Q32"/>
      <c r="R32"/>
      <c r="T32"/>
      <c r="U32" s="123"/>
      <c r="V32"/>
      <c r="W32"/>
      <c r="X32"/>
      <c r="Y32"/>
      <c r="Z32"/>
      <c r="AA32"/>
      <c r="AB32"/>
      <c r="AC32"/>
      <c r="AD32"/>
      <c r="AE32"/>
      <c r="AG32"/>
      <c r="AH32" s="123"/>
      <c r="AI32"/>
      <c r="AJ32"/>
      <c r="AK32"/>
      <c r="AL32"/>
      <c r="AM32"/>
      <c r="AN32"/>
      <c r="AO32"/>
      <c r="AP32"/>
      <c r="AQ32"/>
      <c r="AR32"/>
    </row>
    <row r="33" spans="1:44" s="49" customFormat="1" x14ac:dyDescent="0.25">
      <c r="A33" s="58" t="s">
        <v>101</v>
      </c>
      <c r="B33" s="59">
        <f>SUM(B19:B32)</f>
        <v>750.55200000000013</v>
      </c>
      <c r="C33" s="60">
        <f>SUM(C19:C32)</f>
        <v>2.7609333478512935E-4</v>
      </c>
      <c r="G33" s="120"/>
      <c r="H33" s="122"/>
      <c r="I33" s="120"/>
      <c r="J33" s="120"/>
      <c r="K33"/>
      <c r="L33"/>
      <c r="M33"/>
      <c r="N33"/>
      <c r="O33"/>
      <c r="P33"/>
      <c r="Q33"/>
      <c r="R33"/>
      <c r="T33"/>
      <c r="U33" s="123"/>
      <c r="V33"/>
      <c r="W33"/>
      <c r="X33"/>
      <c r="Y33"/>
      <c r="Z33"/>
      <c r="AA33"/>
      <c r="AB33"/>
      <c r="AC33"/>
      <c r="AD33"/>
      <c r="AE33"/>
      <c r="AG33"/>
      <c r="AH33" s="123"/>
      <c r="AI33"/>
      <c r="AJ33"/>
      <c r="AK33"/>
      <c r="AL33"/>
      <c r="AM33"/>
      <c r="AN33"/>
      <c r="AO33"/>
      <c r="AP33"/>
      <c r="AQ33"/>
      <c r="AR33"/>
    </row>
    <row r="34" spans="1:44" s="49" customFormat="1" x14ac:dyDescent="0.25">
      <c r="A34" s="56" t="s">
        <v>102</v>
      </c>
      <c r="B34" s="61"/>
      <c r="C34" s="57"/>
      <c r="G34" s="120"/>
      <c r="H34" s="122"/>
      <c r="I34" s="120"/>
      <c r="J34" s="120"/>
      <c r="K34"/>
      <c r="L34"/>
      <c r="M34"/>
      <c r="N34"/>
      <c r="O34"/>
      <c r="P34"/>
      <c r="Q34"/>
      <c r="R34"/>
      <c r="T34"/>
      <c r="U34" s="123"/>
      <c r="V34"/>
      <c r="W34"/>
      <c r="X34"/>
      <c r="Y34"/>
      <c r="Z34"/>
      <c r="AA34"/>
      <c r="AB34"/>
      <c r="AC34"/>
      <c r="AD34"/>
      <c r="AE34"/>
      <c r="AG34"/>
      <c r="AH34" s="123"/>
      <c r="AI34"/>
      <c r="AJ34"/>
      <c r="AK34"/>
      <c r="AL34"/>
      <c r="AM34"/>
      <c r="AN34"/>
      <c r="AO34"/>
      <c r="AP34"/>
      <c r="AQ34"/>
      <c r="AR34"/>
    </row>
    <row r="35" spans="1:44" s="49" customFormat="1" x14ac:dyDescent="0.25">
      <c r="A35" s="48" t="s">
        <v>80</v>
      </c>
      <c r="B35" s="61">
        <v>0</v>
      </c>
      <c r="C35" s="57">
        <f>B35/$B$197</f>
        <v>0</v>
      </c>
      <c r="G35" s="120"/>
      <c r="H35" s="122"/>
      <c r="I35"/>
      <c r="J35"/>
      <c r="K35"/>
      <c r="L35"/>
      <c r="M35"/>
      <c r="N35"/>
      <c r="O35"/>
      <c r="P35"/>
      <c r="Q35"/>
      <c r="R35"/>
      <c r="T35"/>
      <c r="U35" s="123"/>
      <c r="V35"/>
      <c r="W35"/>
      <c r="X35"/>
      <c r="Y35"/>
      <c r="Z35"/>
      <c r="AA35"/>
      <c r="AB35"/>
      <c r="AC35"/>
      <c r="AD35"/>
      <c r="AE35"/>
      <c r="AG35"/>
      <c r="AH35" s="123"/>
      <c r="AI35"/>
      <c r="AJ35"/>
      <c r="AK35"/>
      <c r="AL35"/>
      <c r="AM35"/>
      <c r="AN35"/>
      <c r="AO35"/>
      <c r="AP35"/>
      <c r="AQ35"/>
      <c r="AR35"/>
    </row>
    <row r="36" spans="1:44" s="49" customFormat="1" x14ac:dyDescent="0.25">
      <c r="A36" s="48" t="s">
        <v>81</v>
      </c>
      <c r="B36" s="61">
        <v>0</v>
      </c>
      <c r="C36" s="57">
        <f>B36/$B$197</f>
        <v>0</v>
      </c>
      <c r="G36" s="120"/>
      <c r="H36" s="122"/>
      <c r="I36"/>
      <c r="J36"/>
      <c r="K36"/>
      <c r="L36"/>
      <c r="M36"/>
      <c r="N36"/>
      <c r="O36"/>
      <c r="P36"/>
      <c r="Q36"/>
      <c r="R36"/>
      <c r="T36"/>
      <c r="U36" s="123"/>
      <c r="V36"/>
      <c r="W36"/>
      <c r="X36"/>
      <c r="Y36"/>
      <c r="Z36"/>
      <c r="AA36"/>
      <c r="AB36"/>
      <c r="AC36"/>
      <c r="AD36"/>
      <c r="AE36"/>
      <c r="AG36"/>
      <c r="AH36" s="123"/>
      <c r="AI36"/>
      <c r="AJ36"/>
      <c r="AK36"/>
      <c r="AL36"/>
      <c r="AM36"/>
      <c r="AN36"/>
      <c r="AO36"/>
      <c r="AP36"/>
      <c r="AQ36"/>
      <c r="AR36"/>
    </row>
    <row r="37" spans="1:44" s="49" customFormat="1" x14ac:dyDescent="0.25">
      <c r="A37" s="48" t="s">
        <v>75</v>
      </c>
      <c r="B37" s="61">
        <v>0</v>
      </c>
      <c r="C37" s="57">
        <f>B37/$B$197</f>
        <v>0</v>
      </c>
      <c r="G37"/>
      <c r="H37" s="123"/>
      <c r="I37"/>
      <c r="J37"/>
      <c r="K37"/>
      <c r="L37"/>
      <c r="M37"/>
      <c r="N37"/>
      <c r="O37"/>
      <c r="P37"/>
      <c r="Q37"/>
      <c r="R37"/>
      <c r="T37"/>
      <c r="U37" s="123"/>
      <c r="V37"/>
      <c r="W37"/>
      <c r="X37"/>
      <c r="Y37"/>
      <c r="Z37"/>
      <c r="AA37"/>
      <c r="AB37"/>
      <c r="AC37"/>
      <c r="AD37"/>
      <c r="AE37"/>
      <c r="AG37" s="120"/>
      <c r="AH37" s="122"/>
      <c r="AI37" s="120"/>
      <c r="AJ37" s="120"/>
      <c r="AK37"/>
      <c r="AL37"/>
      <c r="AM37"/>
      <c r="AN37"/>
      <c r="AO37"/>
      <c r="AP37"/>
      <c r="AQ37"/>
      <c r="AR37"/>
    </row>
    <row r="38" spans="1:44" s="49" customFormat="1" x14ac:dyDescent="0.25">
      <c r="A38" s="58" t="s">
        <v>103</v>
      </c>
      <c r="B38" s="59">
        <f>SUM(B35:B37)</f>
        <v>0</v>
      </c>
      <c r="C38" s="60">
        <f>B38/$B$197</f>
        <v>0</v>
      </c>
      <c r="G38"/>
      <c r="H38" s="123"/>
      <c r="I38"/>
      <c r="J38"/>
      <c r="K38"/>
      <c r="L38"/>
      <c r="M38"/>
      <c r="N38"/>
      <c r="O38"/>
      <c r="P38"/>
      <c r="Q38"/>
      <c r="R38"/>
      <c r="T38"/>
      <c r="U38" s="123"/>
      <c r="V38"/>
      <c r="W38"/>
      <c r="X38"/>
      <c r="Y38"/>
      <c r="Z38"/>
      <c r="AA38"/>
      <c r="AB38"/>
      <c r="AC38"/>
      <c r="AD38"/>
      <c r="AE38"/>
      <c r="AG38" s="120"/>
      <c r="AH38" s="122"/>
      <c r="AI38"/>
      <c r="AJ38"/>
      <c r="AK38"/>
      <c r="AL38"/>
      <c r="AM38"/>
      <c r="AN38"/>
      <c r="AO38"/>
      <c r="AP38"/>
      <c r="AQ38"/>
      <c r="AR38"/>
    </row>
    <row r="39" spans="1:44" s="49" customFormat="1" x14ac:dyDescent="0.25">
      <c r="A39" s="56" t="s">
        <v>104</v>
      </c>
      <c r="B39" s="61"/>
      <c r="C39" s="57"/>
      <c r="G39"/>
      <c r="H39" s="123"/>
      <c r="I39"/>
      <c r="J39"/>
      <c r="K39"/>
      <c r="L39"/>
      <c r="M39"/>
      <c r="N39"/>
      <c r="O39"/>
      <c r="P39"/>
      <c r="Q39"/>
      <c r="R39"/>
      <c r="T39"/>
      <c r="U39"/>
      <c r="V39"/>
      <c r="W39"/>
      <c r="X39"/>
      <c r="Y39"/>
      <c r="Z39"/>
      <c r="AA39"/>
      <c r="AB39"/>
      <c r="AC39"/>
      <c r="AD39"/>
      <c r="AE39"/>
      <c r="AG39"/>
      <c r="AH39" s="123"/>
      <c r="AI39"/>
      <c r="AJ39"/>
      <c r="AK39"/>
      <c r="AL39"/>
      <c r="AM39"/>
      <c r="AN39"/>
      <c r="AO39"/>
      <c r="AP39"/>
      <c r="AQ39"/>
      <c r="AR39"/>
    </row>
    <row r="40" spans="1:44" s="49" customFormat="1" x14ac:dyDescent="0.25">
      <c r="A40" s="48" t="s">
        <v>80</v>
      </c>
      <c r="B40" s="61">
        <v>0</v>
      </c>
      <c r="C40" s="57">
        <f>B40/$B$197</f>
        <v>0</v>
      </c>
      <c r="G40"/>
      <c r="H40" s="123"/>
      <c r="I40"/>
      <c r="J40"/>
      <c r="K40"/>
      <c r="L40"/>
      <c r="M40"/>
      <c r="N40"/>
      <c r="O40"/>
      <c r="P40"/>
      <c r="Q40"/>
      <c r="R40"/>
      <c r="T40" s="120"/>
      <c r="U40" s="122"/>
      <c r="V40" s="120"/>
      <c r="W40" s="120"/>
      <c r="X40"/>
      <c r="Y40"/>
      <c r="Z40"/>
      <c r="AA40"/>
      <c r="AB40"/>
      <c r="AC40"/>
      <c r="AD40"/>
      <c r="AE40"/>
      <c r="AG40"/>
      <c r="AH40" s="123"/>
      <c r="AI40"/>
      <c r="AJ40"/>
      <c r="AK40"/>
      <c r="AL40"/>
      <c r="AM40"/>
      <c r="AN40"/>
      <c r="AO40"/>
      <c r="AP40"/>
      <c r="AQ40"/>
      <c r="AR40"/>
    </row>
    <row r="41" spans="1:44" s="49" customFormat="1" x14ac:dyDescent="0.25">
      <c r="A41" s="48" t="s">
        <v>81</v>
      </c>
      <c r="B41" s="61">
        <v>0</v>
      </c>
      <c r="C41" s="57">
        <f>B41/$B$197</f>
        <v>0</v>
      </c>
      <c r="G41" s="120"/>
      <c r="H41" s="122"/>
      <c r="I41" s="120"/>
      <c r="J41" s="120"/>
      <c r="K41"/>
      <c r="L41"/>
      <c r="M41"/>
      <c r="N41"/>
      <c r="O41"/>
      <c r="P41"/>
      <c r="Q41"/>
      <c r="R41"/>
      <c r="T41" s="120"/>
      <c r="U41" s="122"/>
      <c r="V41"/>
      <c r="W41"/>
      <c r="X41"/>
      <c r="Y41"/>
      <c r="Z41"/>
      <c r="AA41"/>
      <c r="AB41"/>
      <c r="AC41"/>
      <c r="AD41"/>
      <c r="AE41"/>
      <c r="AG41"/>
      <c r="AH41" s="123"/>
      <c r="AI41"/>
      <c r="AJ41"/>
      <c r="AK41"/>
      <c r="AL41"/>
      <c r="AM41"/>
      <c r="AN41"/>
      <c r="AO41"/>
      <c r="AP41"/>
      <c r="AQ41"/>
      <c r="AR41"/>
    </row>
    <row r="42" spans="1:44" s="49" customFormat="1" x14ac:dyDescent="0.25">
      <c r="A42" s="48" t="s">
        <v>75</v>
      </c>
      <c r="B42" s="61">
        <v>0</v>
      </c>
      <c r="C42" s="57">
        <f>B42/$B$197</f>
        <v>0</v>
      </c>
      <c r="G42" s="120"/>
      <c r="H42" s="122"/>
      <c r="I42"/>
      <c r="J42"/>
      <c r="K42"/>
      <c r="L42"/>
      <c r="M42"/>
      <c r="N42"/>
      <c r="O42"/>
      <c r="P42"/>
      <c r="Q42"/>
      <c r="R42"/>
      <c r="T42"/>
      <c r="U42" s="123"/>
      <c r="V42"/>
      <c r="W42"/>
      <c r="X42"/>
      <c r="Y42"/>
      <c r="Z42"/>
      <c r="AA42"/>
      <c r="AB42"/>
      <c r="AC42"/>
      <c r="AD42"/>
      <c r="AE42"/>
      <c r="AG42"/>
      <c r="AH42" s="123"/>
      <c r="AI42"/>
      <c r="AJ42"/>
      <c r="AK42"/>
      <c r="AL42"/>
      <c r="AM42"/>
      <c r="AN42"/>
      <c r="AO42"/>
      <c r="AP42"/>
      <c r="AQ42"/>
      <c r="AR42"/>
    </row>
    <row r="43" spans="1:44" s="49" customFormat="1" x14ac:dyDescent="0.25">
      <c r="A43" s="58" t="s">
        <v>105</v>
      </c>
      <c r="B43" s="59">
        <f>SUM(B40:B42)</f>
        <v>0</v>
      </c>
      <c r="C43" s="60">
        <f>B43/$B$197</f>
        <v>0</v>
      </c>
      <c r="G43"/>
      <c r="H43" s="123"/>
      <c r="I43"/>
      <c r="J43"/>
      <c r="K43"/>
      <c r="L43"/>
      <c r="M43"/>
      <c r="N43"/>
      <c r="O43"/>
      <c r="P43"/>
      <c r="Q43"/>
      <c r="R43"/>
      <c r="T43"/>
      <c r="U43" s="123"/>
      <c r="V43"/>
      <c r="W43"/>
      <c r="X43"/>
      <c r="Y43"/>
      <c r="Z43"/>
      <c r="AA43"/>
      <c r="AB43"/>
      <c r="AC43"/>
      <c r="AD43"/>
      <c r="AE43"/>
      <c r="AG43"/>
      <c r="AH43" s="123"/>
      <c r="AI43"/>
      <c r="AJ43"/>
      <c r="AK43"/>
      <c r="AL43"/>
      <c r="AM43"/>
      <c r="AN43"/>
      <c r="AO43"/>
      <c r="AP43"/>
      <c r="AQ43"/>
      <c r="AR43"/>
    </row>
    <row r="44" spans="1:44" s="49" customFormat="1" x14ac:dyDescent="0.25">
      <c r="A44" s="56" t="s">
        <v>106</v>
      </c>
      <c r="B44" s="61"/>
      <c r="C44" s="57"/>
      <c r="G44"/>
      <c r="H44" s="123"/>
      <c r="I44"/>
      <c r="J44"/>
      <c r="K44"/>
      <c r="L44"/>
      <c r="M44"/>
      <c r="N44"/>
      <c r="O44"/>
      <c r="P44"/>
      <c r="Q44"/>
      <c r="R44"/>
      <c r="T44"/>
      <c r="U44" s="123"/>
      <c r="V44"/>
      <c r="W44"/>
      <c r="X44"/>
      <c r="Y44"/>
      <c r="Z44"/>
      <c r="AA44"/>
      <c r="AB44"/>
      <c r="AC44"/>
      <c r="AD44"/>
      <c r="AE44"/>
      <c r="AG44"/>
      <c r="AH44" s="123"/>
      <c r="AI44"/>
      <c r="AJ44"/>
      <c r="AK44"/>
      <c r="AL44"/>
      <c r="AM44"/>
      <c r="AN44"/>
      <c r="AO44"/>
      <c r="AP44"/>
      <c r="AQ44"/>
      <c r="AR44"/>
    </row>
    <row r="45" spans="1:44" s="49" customFormat="1" x14ac:dyDescent="0.25">
      <c r="A45" s="56" t="s">
        <v>107</v>
      </c>
      <c r="B45" s="61"/>
      <c r="C45" s="57"/>
      <c r="G45"/>
      <c r="H45" s="123"/>
      <c r="I45"/>
      <c r="J45"/>
      <c r="K45"/>
      <c r="L45"/>
      <c r="M45"/>
      <c r="N45"/>
      <c r="O45"/>
      <c r="P45"/>
      <c r="Q45"/>
      <c r="R45"/>
      <c r="T45"/>
      <c r="U45" s="123"/>
      <c r="V45"/>
      <c r="W45"/>
      <c r="X45"/>
      <c r="Y45"/>
      <c r="Z45"/>
      <c r="AA45"/>
      <c r="AB45"/>
      <c r="AC45"/>
      <c r="AD45"/>
      <c r="AE45"/>
      <c r="AG45"/>
      <c r="AH45" s="123"/>
      <c r="AI45"/>
      <c r="AJ45"/>
      <c r="AK45"/>
      <c r="AL45"/>
      <c r="AM45"/>
      <c r="AN45"/>
      <c r="AO45"/>
      <c r="AP45"/>
      <c r="AQ45"/>
      <c r="AR45"/>
    </row>
    <row r="46" spans="1:44" s="49" customFormat="1" x14ac:dyDescent="0.25">
      <c r="A46" s="48" t="s">
        <v>108</v>
      </c>
      <c r="B46" s="61"/>
      <c r="C46" s="57">
        <f>B46/$B$197</f>
        <v>0</v>
      </c>
      <c r="G46"/>
      <c r="H46" s="123"/>
      <c r="I46"/>
      <c r="J46"/>
      <c r="K46"/>
      <c r="L46"/>
      <c r="M46"/>
      <c r="N46"/>
      <c r="O46"/>
      <c r="P46"/>
      <c r="Q46"/>
      <c r="R46"/>
      <c r="T46"/>
      <c r="U46" s="123"/>
      <c r="V46"/>
      <c r="W46"/>
      <c r="X46"/>
      <c r="Y46"/>
      <c r="Z46"/>
      <c r="AA46"/>
      <c r="AB46"/>
      <c r="AC46"/>
      <c r="AD46"/>
      <c r="AE46"/>
      <c r="AG46"/>
      <c r="AH46" s="123"/>
      <c r="AI46"/>
      <c r="AJ46"/>
      <c r="AK46"/>
      <c r="AL46"/>
      <c r="AM46"/>
      <c r="AN46"/>
      <c r="AO46"/>
      <c r="AP46"/>
      <c r="AQ46"/>
      <c r="AR46"/>
    </row>
    <row r="47" spans="1:44" s="49" customFormat="1" x14ac:dyDescent="0.25">
      <c r="A47" s="58" t="s">
        <v>109</v>
      </c>
      <c r="B47" s="59">
        <f>SUM(B46)</f>
        <v>0</v>
      </c>
      <c r="C47" s="60">
        <f>B47/$B$197</f>
        <v>0</v>
      </c>
      <c r="G47"/>
      <c r="H47" s="123"/>
      <c r="I47"/>
      <c r="J47"/>
      <c r="K47"/>
      <c r="L47"/>
      <c r="M47"/>
      <c r="N47"/>
      <c r="O47"/>
      <c r="P47"/>
      <c r="Q47"/>
      <c r="R47"/>
      <c r="T47"/>
      <c r="U47" s="123"/>
      <c r="V47"/>
      <c r="W47"/>
      <c r="X47"/>
      <c r="Y47"/>
      <c r="Z47"/>
      <c r="AA47"/>
      <c r="AB47"/>
      <c r="AC47"/>
      <c r="AD47"/>
      <c r="AE47"/>
      <c r="AG47"/>
      <c r="AH47" s="123"/>
      <c r="AI47"/>
      <c r="AJ47"/>
      <c r="AK47"/>
      <c r="AL47"/>
      <c r="AM47"/>
      <c r="AN47"/>
      <c r="AO47"/>
      <c r="AP47"/>
      <c r="AQ47"/>
      <c r="AR47"/>
    </row>
    <row r="48" spans="1:44" s="49" customFormat="1" x14ac:dyDescent="0.25">
      <c r="A48" s="56" t="s">
        <v>110</v>
      </c>
      <c r="B48" s="61"/>
      <c r="C48" s="57"/>
      <c r="G48"/>
      <c r="H48" s="123"/>
      <c r="I48"/>
      <c r="J48"/>
      <c r="K48"/>
      <c r="L48"/>
      <c r="M48"/>
      <c r="N48"/>
      <c r="O48"/>
      <c r="P48"/>
      <c r="Q48"/>
      <c r="R48"/>
      <c r="T48"/>
      <c r="U48" s="123"/>
      <c r="V48"/>
      <c r="W48"/>
      <c r="X48"/>
      <c r="Y48"/>
      <c r="Z48"/>
      <c r="AA48"/>
      <c r="AB48"/>
      <c r="AC48"/>
      <c r="AD48"/>
      <c r="AE48"/>
      <c r="AG48"/>
      <c r="AH48" s="123"/>
      <c r="AI48"/>
      <c r="AJ48"/>
      <c r="AK48"/>
      <c r="AL48"/>
      <c r="AM48"/>
      <c r="AN48"/>
      <c r="AO48"/>
      <c r="AP48"/>
      <c r="AQ48"/>
      <c r="AR48"/>
    </row>
    <row r="49" spans="1:44" s="49" customFormat="1" x14ac:dyDescent="0.25">
      <c r="A49" s="126" t="s">
        <v>111</v>
      </c>
      <c r="B49">
        <v>6.34</v>
      </c>
      <c r="C49" s="57">
        <f t="shared" ref="C49:C57" si="2">B49/$B$197</f>
        <v>2.3321924963729623E-6</v>
      </c>
      <c r="G49"/>
      <c r="H49" s="123"/>
      <c r="I49"/>
      <c r="J49"/>
      <c r="K49"/>
      <c r="L49"/>
      <c r="M49"/>
      <c r="N49"/>
      <c r="O49"/>
      <c r="P49"/>
      <c r="Q49"/>
      <c r="R49"/>
      <c r="T49"/>
      <c r="U49" s="123"/>
      <c r="V49"/>
      <c r="W49"/>
      <c r="X49"/>
      <c r="Y49"/>
      <c r="Z49"/>
      <c r="AA49"/>
      <c r="AB49"/>
      <c r="AC49"/>
      <c r="AD49"/>
      <c r="AE49"/>
      <c r="AG49"/>
      <c r="AH49" s="123"/>
      <c r="AI49"/>
      <c r="AJ49"/>
      <c r="AK49"/>
      <c r="AL49"/>
      <c r="AM49"/>
      <c r="AN49"/>
      <c r="AO49"/>
      <c r="AP49"/>
      <c r="AQ49"/>
      <c r="AR49"/>
    </row>
    <row r="50" spans="1:44" s="49" customFormat="1" x14ac:dyDescent="0.25">
      <c r="A50" s="126" t="s">
        <v>112</v>
      </c>
      <c r="B50">
        <v>10.96</v>
      </c>
      <c r="C50" s="57">
        <f t="shared" si="2"/>
        <v>4.0316766183355948E-6</v>
      </c>
      <c r="G50"/>
      <c r="H50" s="123"/>
      <c r="I50"/>
      <c r="J50"/>
      <c r="K50"/>
      <c r="L50"/>
      <c r="M50"/>
      <c r="N50"/>
      <c r="O50"/>
      <c r="P50"/>
      <c r="Q50"/>
      <c r="R50"/>
      <c r="T50"/>
      <c r="U50" s="123"/>
      <c r="V50"/>
      <c r="W50"/>
      <c r="X50"/>
      <c r="Y50"/>
      <c r="Z50"/>
      <c r="AA50"/>
      <c r="AB50"/>
      <c r="AC50"/>
      <c r="AD50"/>
      <c r="AE50"/>
      <c r="AG50"/>
      <c r="AH50" s="123"/>
      <c r="AI50"/>
      <c r="AJ50"/>
      <c r="AK50"/>
      <c r="AL50"/>
      <c r="AM50"/>
      <c r="AN50"/>
      <c r="AO50"/>
      <c r="AP50"/>
      <c r="AQ50"/>
      <c r="AR50"/>
    </row>
    <row r="51" spans="1:44" s="49" customFormat="1" x14ac:dyDescent="0.25">
      <c r="A51" s="126" t="s">
        <v>113</v>
      </c>
      <c r="B51">
        <v>5.44</v>
      </c>
      <c r="C51" s="57">
        <f t="shared" si="2"/>
        <v>2.0011241609256966E-6</v>
      </c>
      <c r="G51"/>
      <c r="H51" s="123"/>
      <c r="I51"/>
      <c r="J51"/>
      <c r="K51"/>
      <c r="L51"/>
      <c r="M51"/>
      <c r="N51"/>
      <c r="O51"/>
      <c r="P51"/>
      <c r="Q51"/>
      <c r="R51"/>
      <c r="T51"/>
      <c r="U51" s="123"/>
      <c r="V51"/>
      <c r="W51"/>
      <c r="X51"/>
      <c r="Y51"/>
      <c r="Z51"/>
      <c r="AA51"/>
      <c r="AB51"/>
      <c r="AC51"/>
      <c r="AD51"/>
      <c r="AE51"/>
      <c r="AG51"/>
      <c r="AH51" s="123"/>
      <c r="AI51"/>
      <c r="AJ51"/>
      <c r="AK51"/>
      <c r="AL51"/>
      <c r="AM51"/>
      <c r="AN51"/>
      <c r="AO51"/>
      <c r="AP51"/>
      <c r="AQ51"/>
      <c r="AR51"/>
    </row>
    <row r="52" spans="1:44" s="49" customFormat="1" x14ac:dyDescent="0.25">
      <c r="A52" s="126" t="s">
        <v>114</v>
      </c>
      <c r="B52">
        <v>3.63</v>
      </c>
      <c r="C52" s="57">
        <f t="shared" si="2"/>
        <v>1.3353089529706394E-6</v>
      </c>
      <c r="G52"/>
      <c r="H52" s="123"/>
      <c r="I52"/>
      <c r="J52"/>
      <c r="K52"/>
      <c r="L52"/>
      <c r="M52"/>
      <c r="N52"/>
      <c r="O52"/>
      <c r="P52"/>
      <c r="Q52"/>
      <c r="R52"/>
      <c r="T52"/>
      <c r="U52" s="123"/>
      <c r="V52"/>
      <c r="W52"/>
      <c r="X52"/>
      <c r="Y52"/>
      <c r="Z52"/>
      <c r="AA52"/>
      <c r="AB52"/>
      <c r="AC52"/>
      <c r="AD52"/>
      <c r="AE52"/>
      <c r="AG52"/>
      <c r="AH52" s="123"/>
      <c r="AI52"/>
      <c r="AJ52"/>
      <c r="AK52"/>
      <c r="AL52"/>
      <c r="AM52"/>
      <c r="AN52"/>
      <c r="AO52"/>
      <c r="AP52"/>
      <c r="AQ52"/>
      <c r="AR52"/>
    </row>
    <row r="53" spans="1:44" s="49" customFormat="1" x14ac:dyDescent="0.25">
      <c r="A53" s="126" t="s">
        <v>116</v>
      </c>
      <c r="B53">
        <v>4.04</v>
      </c>
      <c r="C53" s="57">
        <f t="shared" si="2"/>
        <v>1.4861289724521717E-6</v>
      </c>
      <c r="G53"/>
      <c r="H53" s="123"/>
      <c r="I53"/>
      <c r="J53"/>
      <c r="K53"/>
      <c r="L53"/>
      <c r="M53"/>
      <c r="N53"/>
      <c r="O53"/>
      <c r="P53"/>
      <c r="Q53"/>
      <c r="R53"/>
      <c r="T53" s="120"/>
      <c r="U53" s="122"/>
      <c r="V53" s="120"/>
      <c r="W53" s="120"/>
      <c r="X53"/>
      <c r="Y53"/>
      <c r="Z53"/>
      <c r="AA53"/>
      <c r="AB53"/>
      <c r="AC53"/>
      <c r="AD53"/>
      <c r="AE53"/>
      <c r="AG53"/>
      <c r="AH53" s="123"/>
      <c r="AI53"/>
      <c r="AJ53"/>
      <c r="AK53"/>
      <c r="AL53"/>
      <c r="AM53"/>
      <c r="AN53"/>
      <c r="AO53"/>
      <c r="AP53"/>
      <c r="AQ53"/>
      <c r="AR53"/>
    </row>
    <row r="54" spans="1:44" s="49" customFormat="1" x14ac:dyDescent="0.25">
      <c r="A54" s="126" t="s">
        <v>118</v>
      </c>
      <c r="B54">
        <v>15.02</v>
      </c>
      <c r="C54" s="57">
        <f t="shared" si="2"/>
        <v>5.5251626649088165E-6</v>
      </c>
      <c r="G54"/>
      <c r="H54" s="123"/>
      <c r="I54"/>
      <c r="J54"/>
      <c r="K54"/>
      <c r="L54"/>
      <c r="M54"/>
      <c r="N54"/>
      <c r="O54"/>
      <c r="P54"/>
      <c r="Q54"/>
      <c r="R54"/>
      <c r="T54" s="120"/>
      <c r="U54" s="122"/>
      <c r="V54" s="120"/>
      <c r="W54" s="120"/>
      <c r="X54"/>
      <c r="Y54"/>
      <c r="Z54"/>
      <c r="AA54"/>
      <c r="AB54"/>
      <c r="AC54"/>
      <c r="AD54"/>
      <c r="AE54"/>
      <c r="AG54"/>
      <c r="AH54" s="123"/>
      <c r="AI54"/>
      <c r="AJ54"/>
      <c r="AK54"/>
      <c r="AL54"/>
      <c r="AM54"/>
      <c r="AN54"/>
      <c r="AO54"/>
      <c r="AP54"/>
      <c r="AQ54"/>
      <c r="AR54"/>
    </row>
    <row r="55" spans="1:44" s="49" customFormat="1" x14ac:dyDescent="0.25">
      <c r="A55" s="126" t="s">
        <v>117</v>
      </c>
      <c r="B55">
        <v>9.69</v>
      </c>
      <c r="C55" s="57">
        <f t="shared" si="2"/>
        <v>3.5645024116488966E-6</v>
      </c>
      <c r="G55"/>
      <c r="H55" s="123"/>
      <c r="I55"/>
      <c r="J55"/>
      <c r="K55"/>
      <c r="L55"/>
      <c r="M55"/>
      <c r="N55"/>
      <c r="O55"/>
      <c r="P55"/>
      <c r="Q55"/>
      <c r="R55"/>
      <c r="T55" s="120"/>
      <c r="U55" s="122"/>
      <c r="V55" s="120"/>
      <c r="W55" s="120"/>
      <c r="X55"/>
      <c r="Y55"/>
      <c r="Z55"/>
      <c r="AA55"/>
      <c r="AB55"/>
      <c r="AC55"/>
      <c r="AD55"/>
      <c r="AE55"/>
      <c r="AG55"/>
      <c r="AH55" s="123"/>
      <c r="AI55"/>
      <c r="AJ55"/>
      <c r="AK55"/>
      <c r="AL55"/>
      <c r="AM55"/>
      <c r="AN55"/>
      <c r="AO55"/>
      <c r="AP55"/>
      <c r="AQ55"/>
      <c r="AR55"/>
    </row>
    <row r="56" spans="1:44" s="49" customFormat="1" x14ac:dyDescent="0.25">
      <c r="A56" s="126" t="s">
        <v>115</v>
      </c>
      <c r="B56">
        <v>5.92</v>
      </c>
      <c r="C56" s="57">
        <f t="shared" si="2"/>
        <v>2.1776939398309051E-6</v>
      </c>
      <c r="G56"/>
      <c r="H56" s="123"/>
      <c r="I56"/>
      <c r="J56"/>
      <c r="K56"/>
      <c r="L56"/>
      <c r="M56"/>
      <c r="N56"/>
      <c r="O56"/>
      <c r="P56"/>
      <c r="Q56"/>
      <c r="R56"/>
      <c r="T56" s="120"/>
      <c r="U56" s="122"/>
      <c r="V56" s="116"/>
      <c r="W56" s="120"/>
      <c r="X56"/>
      <c r="Y56"/>
      <c r="Z56"/>
      <c r="AA56"/>
      <c r="AB56"/>
      <c r="AC56"/>
      <c r="AD56"/>
      <c r="AE56"/>
      <c r="AG56"/>
      <c r="AH56" s="123"/>
      <c r="AI56"/>
      <c r="AJ56"/>
      <c r="AK56"/>
      <c r="AL56"/>
      <c r="AM56"/>
      <c r="AN56"/>
      <c r="AO56"/>
      <c r="AP56"/>
      <c r="AQ56"/>
      <c r="AR56"/>
    </row>
    <row r="57" spans="1:44" s="49" customFormat="1" x14ac:dyDescent="0.25">
      <c r="A57" s="126" t="s">
        <v>245</v>
      </c>
      <c r="B57">
        <v>7.49</v>
      </c>
      <c r="C57" s="57">
        <f t="shared" si="2"/>
        <v>2.7552242583333579E-6</v>
      </c>
      <c r="G57"/>
      <c r="H57" s="123"/>
      <c r="I57"/>
      <c r="J57"/>
      <c r="K57"/>
      <c r="L57"/>
      <c r="M57"/>
      <c r="N57"/>
      <c r="O57"/>
      <c r="P57"/>
      <c r="Q57"/>
      <c r="R57"/>
      <c r="AG57"/>
      <c r="AH57" s="123"/>
      <c r="AI57"/>
      <c r="AJ57"/>
      <c r="AK57"/>
      <c r="AL57"/>
      <c r="AM57"/>
      <c r="AN57"/>
      <c r="AO57"/>
      <c r="AP57"/>
      <c r="AQ57"/>
      <c r="AR57"/>
    </row>
    <row r="58" spans="1:44" s="49" customFormat="1" x14ac:dyDescent="0.25">
      <c r="A58" s="58" t="s">
        <v>119</v>
      </c>
      <c r="B58" s="59">
        <f>SUM(B49:B57)</f>
        <v>68.53</v>
      </c>
      <c r="C58" s="60">
        <f>SUM(C49:C57)</f>
        <v>2.520901447577904E-5</v>
      </c>
      <c r="G58"/>
      <c r="H58" s="123"/>
      <c r="I58"/>
      <c r="J58"/>
      <c r="K58"/>
      <c r="L58"/>
      <c r="M58"/>
      <c r="N58"/>
      <c r="O58"/>
      <c r="P58"/>
      <c r="Q58"/>
      <c r="R58"/>
      <c r="AG58"/>
      <c r="AH58" s="123"/>
      <c r="AI58"/>
      <c r="AJ58"/>
      <c r="AK58"/>
      <c r="AL58"/>
      <c r="AM58"/>
      <c r="AN58"/>
      <c r="AO58"/>
      <c r="AP58"/>
      <c r="AQ58"/>
      <c r="AR58"/>
    </row>
    <row r="59" spans="1:44" s="49" customFormat="1" x14ac:dyDescent="0.25">
      <c r="A59" s="56" t="s">
        <v>120</v>
      </c>
      <c r="B59" s="65">
        <f>SUM(B47,B58)</f>
        <v>68.53</v>
      </c>
      <c r="C59" s="66">
        <f>B59/$B$197</f>
        <v>2.520901447577904E-5</v>
      </c>
      <c r="G59"/>
      <c r="H59" s="123"/>
      <c r="I59"/>
      <c r="J59"/>
      <c r="K59"/>
      <c r="L59"/>
      <c r="M59"/>
      <c r="N59"/>
      <c r="O59"/>
      <c r="P59"/>
      <c r="Q59"/>
      <c r="R59"/>
      <c r="AG59"/>
      <c r="AH59" s="123"/>
      <c r="AI59"/>
      <c r="AJ59"/>
      <c r="AK59"/>
      <c r="AL59"/>
      <c r="AM59"/>
      <c r="AN59"/>
      <c r="AO59"/>
      <c r="AP59"/>
      <c r="AQ59"/>
      <c r="AR59"/>
    </row>
    <row r="60" spans="1:44" s="49" customFormat="1" x14ac:dyDescent="0.25">
      <c r="A60" s="56" t="s">
        <v>121</v>
      </c>
      <c r="B60" s="61"/>
      <c r="C60" s="57"/>
      <c r="G60"/>
      <c r="H60" s="123"/>
      <c r="I60"/>
      <c r="J60"/>
      <c r="K60"/>
      <c r="L60"/>
      <c r="M60"/>
      <c r="N60"/>
      <c r="O60"/>
      <c r="P60"/>
      <c r="Q60"/>
      <c r="R60"/>
      <c r="AG60"/>
      <c r="AH60" s="123"/>
      <c r="AI60"/>
      <c r="AJ60"/>
      <c r="AK60"/>
      <c r="AL60"/>
      <c r="AM60"/>
      <c r="AN60"/>
      <c r="AO60"/>
      <c r="AP60"/>
      <c r="AQ60"/>
      <c r="AR60"/>
    </row>
    <row r="61" spans="1:44" s="49" customFormat="1" x14ac:dyDescent="0.25">
      <c r="A61" s="56" t="s">
        <v>122</v>
      </c>
      <c r="B61" s="61"/>
      <c r="C61" s="57"/>
      <c r="G61"/>
      <c r="H61" s="123"/>
      <c r="I61"/>
      <c r="J61"/>
      <c r="K61"/>
      <c r="L61"/>
      <c r="M61"/>
      <c r="N61"/>
      <c r="O61"/>
      <c r="P61"/>
      <c r="Q61"/>
      <c r="R61"/>
      <c r="AG61"/>
      <c r="AH61" s="123"/>
      <c r="AI61"/>
      <c r="AJ61"/>
      <c r="AK61"/>
      <c r="AL61"/>
      <c r="AM61"/>
      <c r="AN61"/>
      <c r="AO61"/>
      <c r="AP61"/>
      <c r="AQ61"/>
      <c r="AR61"/>
    </row>
    <row r="62" spans="1:44" s="49" customFormat="1" x14ac:dyDescent="0.25">
      <c r="A62" s="126" t="s">
        <v>230</v>
      </c>
      <c r="B62">
        <v>-5.27</v>
      </c>
      <c r="C62" s="72">
        <f t="shared" ref="C62:C79" si="3">B62/$B$197</f>
        <v>-1.9385890308967684E-6</v>
      </c>
      <c r="G62"/>
      <c r="H62" s="126"/>
      <c r="I62"/>
      <c r="J62"/>
      <c r="K62"/>
      <c r="L62"/>
      <c r="M62"/>
      <c r="N62"/>
      <c r="O62"/>
      <c r="P62"/>
      <c r="Q62"/>
      <c r="R62"/>
      <c r="AG62"/>
      <c r="AH62" s="126"/>
      <c r="AI62"/>
      <c r="AJ62"/>
      <c r="AK62"/>
      <c r="AL62"/>
      <c r="AM62"/>
      <c r="AN62"/>
      <c r="AO62"/>
      <c r="AP62"/>
      <c r="AQ62"/>
      <c r="AR62"/>
    </row>
    <row r="63" spans="1:44" s="49" customFormat="1" x14ac:dyDescent="0.25">
      <c r="A63" s="126" t="s">
        <v>124</v>
      </c>
      <c r="B63">
        <v>3.98</v>
      </c>
      <c r="C63" s="72">
        <f t="shared" si="3"/>
        <v>1.4640577500890206E-6</v>
      </c>
      <c r="G63"/>
      <c r="H63" s="126"/>
      <c r="I63"/>
      <c r="J63"/>
      <c r="K63"/>
      <c r="L63"/>
      <c r="M63"/>
      <c r="N63"/>
      <c r="O63"/>
      <c r="P63"/>
      <c r="Q63"/>
      <c r="R63"/>
      <c r="AG63"/>
      <c r="AH63" s="126"/>
      <c r="AI63"/>
      <c r="AJ63"/>
      <c r="AK63"/>
      <c r="AL63"/>
      <c r="AM63"/>
      <c r="AN63"/>
      <c r="AO63"/>
      <c r="AP63"/>
      <c r="AQ63"/>
      <c r="AR63"/>
    </row>
    <row r="64" spans="1:44" s="49" customFormat="1" x14ac:dyDescent="0.25">
      <c r="A64" s="126" t="s">
        <v>202</v>
      </c>
      <c r="B64">
        <v>21.42</v>
      </c>
      <c r="C64" s="72">
        <f t="shared" si="3"/>
        <v>7.8794263836449309E-6</v>
      </c>
      <c r="G64"/>
      <c r="H64" s="126"/>
      <c r="I64"/>
      <c r="J64"/>
      <c r="K64"/>
      <c r="L64"/>
      <c r="M64"/>
      <c r="N64"/>
      <c r="O64"/>
      <c r="P64"/>
      <c r="Q64"/>
      <c r="R64"/>
      <c r="AG64"/>
      <c r="AH64" s="126"/>
      <c r="AI64"/>
      <c r="AJ64"/>
      <c r="AK64"/>
      <c r="AL64"/>
      <c r="AM64"/>
      <c r="AN64"/>
      <c r="AO64"/>
      <c r="AP64"/>
      <c r="AQ64"/>
      <c r="AR64"/>
    </row>
    <row r="65" spans="1:44" s="49" customFormat="1" x14ac:dyDescent="0.25">
      <c r="A65" s="126" t="s">
        <v>230</v>
      </c>
      <c r="B65">
        <v>0.76</v>
      </c>
      <c r="C65" s="72">
        <f t="shared" si="3"/>
        <v>2.7956881659991347E-7</v>
      </c>
      <c r="G65"/>
      <c r="H65" s="126"/>
      <c r="I65"/>
      <c r="J65"/>
      <c r="K65"/>
      <c r="L65"/>
      <c r="M65"/>
      <c r="N65"/>
      <c r="O65"/>
      <c r="P65"/>
      <c r="Q65"/>
      <c r="R65"/>
      <c r="AG65"/>
      <c r="AH65" s="126"/>
      <c r="AI65"/>
      <c r="AJ65"/>
      <c r="AK65"/>
      <c r="AL65"/>
      <c r="AM65"/>
      <c r="AN65"/>
      <c r="AO65"/>
      <c r="AP65"/>
      <c r="AQ65"/>
      <c r="AR65"/>
    </row>
    <row r="66" spans="1:44" s="49" customFormat="1" x14ac:dyDescent="0.25">
      <c r="A66" s="126" t="s">
        <v>124</v>
      </c>
      <c r="B66">
        <v>6.68</v>
      </c>
      <c r="C66" s="72">
        <f t="shared" si="3"/>
        <v>2.4572627564308185E-6</v>
      </c>
      <c r="G66"/>
      <c r="H66" s="126"/>
      <c r="I66"/>
      <c r="J66"/>
      <c r="K66"/>
      <c r="L66"/>
      <c r="M66"/>
      <c r="N66"/>
      <c r="O66"/>
      <c r="P66"/>
      <c r="Q66"/>
      <c r="R66"/>
      <c r="AG66"/>
      <c r="AH66" s="126"/>
      <c r="AI66"/>
      <c r="AJ66"/>
      <c r="AK66"/>
      <c r="AL66"/>
      <c r="AM66"/>
      <c r="AN66"/>
      <c r="AO66"/>
      <c r="AP66"/>
      <c r="AQ66"/>
      <c r="AR66"/>
    </row>
    <row r="67" spans="1:44" s="49" customFormat="1" x14ac:dyDescent="0.25">
      <c r="A67" s="126" t="s">
        <v>231</v>
      </c>
      <c r="B67">
        <v>8.64</v>
      </c>
      <c r="C67" s="72">
        <f t="shared" si="3"/>
        <v>3.1782560202937534E-6</v>
      </c>
      <c r="G67"/>
      <c r="H67" s="126"/>
      <c r="I67"/>
      <c r="J67"/>
      <c r="K67"/>
      <c r="L67"/>
      <c r="M67"/>
      <c r="N67"/>
      <c r="O67"/>
      <c r="P67"/>
      <c r="Q67"/>
      <c r="R67"/>
      <c r="AG67"/>
      <c r="AH67" s="126"/>
      <c r="AI67"/>
      <c r="AJ67"/>
      <c r="AK67"/>
      <c r="AL67"/>
      <c r="AM67"/>
      <c r="AN67"/>
      <c r="AO67"/>
      <c r="AP67"/>
      <c r="AQ67"/>
      <c r="AR67"/>
    </row>
    <row r="68" spans="1:44" s="49" customFormat="1" x14ac:dyDescent="0.25">
      <c r="A68" s="126" t="s">
        <v>125</v>
      </c>
      <c r="B68">
        <v>1.73</v>
      </c>
      <c r="C68" s="72">
        <f t="shared" si="3"/>
        <v>6.3638691147085568E-7</v>
      </c>
      <c r="G68"/>
      <c r="H68" s="126"/>
      <c r="I68"/>
      <c r="J68"/>
      <c r="K68"/>
      <c r="L68"/>
      <c r="M68"/>
      <c r="N68"/>
      <c r="O68"/>
      <c r="P68"/>
      <c r="Q68"/>
      <c r="R68"/>
      <c r="AG68"/>
      <c r="AH68" s="126"/>
      <c r="AI68"/>
      <c r="AJ68"/>
      <c r="AK68"/>
      <c r="AL68"/>
      <c r="AM68"/>
      <c r="AN68"/>
      <c r="AO68"/>
      <c r="AP68"/>
      <c r="AQ68"/>
      <c r="AR68"/>
    </row>
    <row r="69" spans="1:44" s="49" customFormat="1" x14ac:dyDescent="0.25">
      <c r="A69" s="126" t="s">
        <v>202</v>
      </c>
      <c r="B69">
        <v>112.03</v>
      </c>
      <c r="C69" s="72">
        <f t="shared" si="3"/>
        <v>4.1210650689063564E-5</v>
      </c>
      <c r="G69"/>
      <c r="H69" s="126"/>
      <c r="I69"/>
      <c r="J69"/>
      <c r="K69"/>
      <c r="L69"/>
      <c r="M69"/>
      <c r="N69"/>
      <c r="O69"/>
      <c r="P69"/>
      <c r="Q69"/>
      <c r="R69"/>
      <c r="AG69"/>
      <c r="AH69" s="126"/>
      <c r="AI69"/>
      <c r="AJ69"/>
      <c r="AK69"/>
      <c r="AL69"/>
      <c r="AM69"/>
      <c r="AN69"/>
      <c r="AO69"/>
      <c r="AP69"/>
      <c r="AQ69"/>
      <c r="AR69"/>
    </row>
    <row r="70" spans="1:44" s="49" customFormat="1" x14ac:dyDescent="0.25">
      <c r="A70" s="126" t="s">
        <v>203</v>
      </c>
      <c r="B70">
        <v>-8.61</v>
      </c>
      <c r="C70" s="72">
        <f t="shared" si="3"/>
        <v>-3.1672204091121774E-6</v>
      </c>
      <c r="G70"/>
      <c r="H70" s="126"/>
      <c r="I70"/>
      <c r="J70"/>
      <c r="K70"/>
      <c r="L70"/>
      <c r="M70"/>
      <c r="N70"/>
      <c r="O70"/>
      <c r="P70"/>
      <c r="Q70"/>
      <c r="R70"/>
      <c r="AG70"/>
      <c r="AH70" s="126"/>
      <c r="AI70"/>
      <c r="AJ70"/>
      <c r="AK70"/>
      <c r="AL70"/>
      <c r="AM70"/>
      <c r="AN70"/>
      <c r="AO70"/>
      <c r="AP70"/>
      <c r="AQ70"/>
      <c r="AR70"/>
    </row>
    <row r="71" spans="1:44" s="49" customFormat="1" x14ac:dyDescent="0.25">
      <c r="A71" s="126" t="s">
        <v>230</v>
      </c>
      <c r="B71">
        <v>35.28</v>
      </c>
      <c r="C71" s="72">
        <f t="shared" si="3"/>
        <v>1.2977878749532826E-5</v>
      </c>
      <c r="G71"/>
      <c r="H71" s="126"/>
      <c r="I71"/>
      <c r="J71"/>
      <c r="K71"/>
      <c r="L71"/>
      <c r="M71"/>
      <c r="N71"/>
      <c r="O71"/>
      <c r="P71"/>
      <c r="Q71"/>
      <c r="R71"/>
      <c r="AG71"/>
      <c r="AH71" s="126"/>
      <c r="AI71"/>
      <c r="AJ71"/>
      <c r="AK71"/>
      <c r="AL71"/>
      <c r="AM71"/>
      <c r="AN71"/>
      <c r="AO71"/>
      <c r="AP71"/>
      <c r="AQ71"/>
      <c r="AR71"/>
    </row>
    <row r="72" spans="1:44" s="49" customFormat="1" x14ac:dyDescent="0.25">
      <c r="A72" s="126" t="s">
        <v>246</v>
      </c>
      <c r="B72">
        <v>1</v>
      </c>
      <c r="C72" s="72">
        <f t="shared" si="3"/>
        <v>3.6785370605251774E-7</v>
      </c>
      <c r="G72"/>
      <c r="H72" s="126"/>
      <c r="I72"/>
      <c r="J72"/>
      <c r="K72"/>
      <c r="L72"/>
      <c r="M72"/>
      <c r="N72"/>
      <c r="O72"/>
      <c r="P72"/>
      <c r="Q72"/>
      <c r="R72"/>
      <c r="AG72"/>
      <c r="AH72" s="126"/>
      <c r="AI72"/>
      <c r="AJ72"/>
      <c r="AK72"/>
      <c r="AL72"/>
      <c r="AM72"/>
      <c r="AN72"/>
      <c r="AO72"/>
      <c r="AP72"/>
      <c r="AQ72"/>
      <c r="AR72"/>
    </row>
    <row r="73" spans="1:44" s="49" customFormat="1" x14ac:dyDescent="0.25">
      <c r="A73" s="126" t="s">
        <v>124</v>
      </c>
      <c r="B73">
        <v>30.3</v>
      </c>
      <c r="C73" s="72">
        <f t="shared" si="3"/>
        <v>1.1145967293391287E-5</v>
      </c>
      <c r="G73"/>
      <c r="H73" s="126"/>
      <c r="I73"/>
      <c r="J73"/>
      <c r="K73"/>
      <c r="L73"/>
      <c r="M73"/>
      <c r="N73"/>
      <c r="O73"/>
      <c r="P73"/>
      <c r="Q73"/>
      <c r="R73"/>
      <c r="AG73"/>
      <c r="AH73" s="126"/>
      <c r="AI73"/>
      <c r="AJ73"/>
      <c r="AK73"/>
      <c r="AL73"/>
      <c r="AM73"/>
      <c r="AN73"/>
      <c r="AO73"/>
      <c r="AP73"/>
      <c r="AQ73"/>
      <c r="AR73"/>
    </row>
    <row r="74" spans="1:44" s="118" customFormat="1" x14ac:dyDescent="0.25">
      <c r="A74" s="126" t="s">
        <v>231</v>
      </c>
      <c r="B74">
        <v>14.49</v>
      </c>
      <c r="C74" s="72">
        <f t="shared" si="3"/>
        <v>5.3302002007009817E-6</v>
      </c>
      <c r="G74"/>
      <c r="H74" s="123"/>
      <c r="I74"/>
      <c r="J74"/>
      <c r="K74"/>
      <c r="L74"/>
      <c r="M74"/>
      <c r="N74"/>
      <c r="O74"/>
      <c r="P74"/>
      <c r="Q74"/>
      <c r="R74"/>
      <c r="AG74"/>
      <c r="AH74" s="123"/>
      <c r="AI74"/>
      <c r="AJ74"/>
      <c r="AK74"/>
      <c r="AL74"/>
      <c r="AM74"/>
      <c r="AN74"/>
      <c r="AO74"/>
      <c r="AP74"/>
      <c r="AQ74"/>
      <c r="AR74"/>
    </row>
    <row r="75" spans="1:44" s="118" customFormat="1" x14ac:dyDescent="0.25">
      <c r="A75" s="126" t="s">
        <v>125</v>
      </c>
      <c r="B75">
        <v>5.09</v>
      </c>
      <c r="C75" s="72">
        <f t="shared" si="3"/>
        <v>1.8723753638073153E-6</v>
      </c>
      <c r="G75"/>
      <c r="H75" s="123"/>
      <c r="I75"/>
      <c r="J75"/>
      <c r="K75"/>
      <c r="L75"/>
      <c r="M75"/>
      <c r="N75"/>
      <c r="O75"/>
      <c r="P75"/>
      <c r="Q75"/>
      <c r="R75"/>
      <c r="AG75"/>
      <c r="AH75" s="123"/>
      <c r="AI75"/>
      <c r="AJ75"/>
      <c r="AK75"/>
      <c r="AL75"/>
      <c r="AM75"/>
      <c r="AN75"/>
      <c r="AO75"/>
      <c r="AP75"/>
      <c r="AQ75"/>
      <c r="AR75"/>
    </row>
    <row r="76" spans="1:44" s="118" customFormat="1" x14ac:dyDescent="0.25">
      <c r="A76" s="126" t="s">
        <v>205</v>
      </c>
      <c r="B76">
        <v>1.84</v>
      </c>
      <c r="C76" s="72">
        <f t="shared" si="3"/>
        <v>6.768508191366327E-7</v>
      </c>
      <c r="G76"/>
      <c r="H76" s="123"/>
      <c r="I76"/>
      <c r="J76"/>
      <c r="K76"/>
      <c r="L76"/>
      <c r="M76"/>
      <c r="N76"/>
      <c r="O76"/>
      <c r="P76"/>
      <c r="Q76"/>
      <c r="R76"/>
      <c r="AG76"/>
      <c r="AH76" s="123"/>
      <c r="AI76"/>
      <c r="AJ76"/>
      <c r="AK76"/>
      <c r="AL76"/>
      <c r="AM76"/>
      <c r="AN76"/>
      <c r="AO76"/>
      <c r="AP76"/>
      <c r="AQ76"/>
      <c r="AR76"/>
    </row>
    <row r="77" spans="1:44" s="118" customFormat="1" x14ac:dyDescent="0.25">
      <c r="A77" s="126" t="s">
        <v>202</v>
      </c>
      <c r="B77">
        <v>50.16</v>
      </c>
      <c r="C77" s="72">
        <f t="shared" si="3"/>
        <v>1.8451541895594288E-5</v>
      </c>
      <c r="G77"/>
      <c r="H77" s="123"/>
      <c r="I77"/>
      <c r="J77"/>
      <c r="K77"/>
      <c r="L77"/>
      <c r="M77"/>
      <c r="N77"/>
      <c r="O77"/>
      <c r="P77"/>
      <c r="Q77"/>
      <c r="R77"/>
      <c r="AG77"/>
      <c r="AH77" s="123"/>
      <c r="AI77"/>
      <c r="AJ77"/>
      <c r="AK77"/>
      <c r="AL77"/>
      <c r="AM77"/>
      <c r="AN77"/>
      <c r="AO77"/>
      <c r="AP77"/>
      <c r="AQ77"/>
      <c r="AR77"/>
    </row>
    <row r="78" spans="1:44" s="118" customFormat="1" x14ac:dyDescent="0.25">
      <c r="A78" s="126" t="s">
        <v>203</v>
      </c>
      <c r="B78">
        <v>68.08</v>
      </c>
      <c r="C78" s="72">
        <f t="shared" si="3"/>
        <v>2.5043480308055407E-5</v>
      </c>
      <c r="G78"/>
      <c r="H78" s="123"/>
      <c r="I78"/>
      <c r="J78"/>
      <c r="K78"/>
      <c r="L78"/>
      <c r="M78"/>
      <c r="N78"/>
      <c r="O78"/>
      <c r="P78"/>
      <c r="Q78"/>
      <c r="R78"/>
      <c r="AG78"/>
      <c r="AH78" s="123"/>
      <c r="AI78"/>
      <c r="AJ78"/>
      <c r="AK78"/>
      <c r="AL78"/>
      <c r="AM78"/>
      <c r="AN78"/>
      <c r="AO78"/>
      <c r="AP78"/>
      <c r="AQ78"/>
      <c r="AR78"/>
    </row>
    <row r="79" spans="1:44" s="49" customFormat="1" x14ac:dyDescent="0.25">
      <c r="A79"/>
      <c r="B79">
        <v>0.37</v>
      </c>
      <c r="C79" s="57">
        <f t="shared" si="3"/>
        <v>1.3610587123943157E-7</v>
      </c>
      <c r="G79"/>
      <c r="H79" s="123"/>
      <c r="I79"/>
      <c r="J79"/>
      <c r="K79"/>
      <c r="L79"/>
      <c r="M79"/>
      <c r="N79"/>
      <c r="O79"/>
      <c r="P79"/>
      <c r="Q79"/>
      <c r="R79"/>
      <c r="AG79"/>
      <c r="AH79" s="123"/>
      <c r="AI79"/>
      <c r="AJ79"/>
      <c r="AK79"/>
      <c r="AL79"/>
      <c r="AM79"/>
      <c r="AN79"/>
      <c r="AO79"/>
      <c r="AP79"/>
      <c r="AQ79"/>
      <c r="AR79"/>
    </row>
    <row r="80" spans="1:44" s="49" customFormat="1" x14ac:dyDescent="0.25">
      <c r="A80" s="58" t="s">
        <v>127</v>
      </c>
      <c r="B80" s="59">
        <f>SUM(B62:B79)</f>
        <v>347.97</v>
      </c>
      <c r="C80" s="60">
        <f>SUM(C74:C79)</f>
        <v>5.1510554458534058E-5</v>
      </c>
      <c r="G80"/>
      <c r="H80" s="123"/>
      <c r="I80"/>
      <c r="J80"/>
      <c r="K80"/>
      <c r="L80"/>
      <c r="M80"/>
      <c r="N80"/>
      <c r="O80"/>
      <c r="P80"/>
      <c r="Q80"/>
      <c r="R80"/>
      <c r="AG80"/>
      <c r="AH80" s="123"/>
      <c r="AI80"/>
      <c r="AJ80"/>
      <c r="AK80"/>
      <c r="AL80"/>
      <c r="AM80"/>
      <c r="AN80"/>
      <c r="AO80"/>
      <c r="AP80"/>
      <c r="AQ80"/>
      <c r="AR80"/>
    </row>
    <row r="81" spans="1:44" s="49" customFormat="1" x14ac:dyDescent="0.25">
      <c r="A81" s="56" t="s">
        <v>128</v>
      </c>
      <c r="B81" s="61"/>
      <c r="C81" s="57"/>
      <c r="G81"/>
      <c r="H81" s="123"/>
      <c r="I81"/>
      <c r="J81"/>
      <c r="K81"/>
      <c r="L81"/>
      <c r="M81"/>
      <c r="N81"/>
      <c r="O81"/>
      <c r="P81"/>
      <c r="Q81"/>
      <c r="R81"/>
      <c r="AG81"/>
      <c r="AH81" s="123"/>
      <c r="AI81"/>
      <c r="AJ81"/>
      <c r="AK81"/>
      <c r="AL81"/>
      <c r="AM81"/>
      <c r="AN81"/>
      <c r="AO81"/>
      <c r="AP81"/>
      <c r="AQ81"/>
      <c r="AR81"/>
    </row>
    <row r="82" spans="1:44" s="49" customFormat="1" x14ac:dyDescent="0.25">
      <c r="A82" s="126" t="s">
        <v>130</v>
      </c>
      <c r="B82">
        <v>1.52</v>
      </c>
      <c r="C82" s="57">
        <f t="shared" ref="C82:C90" si="4">B82/$B$197</f>
        <v>5.5913763319982694E-7</v>
      </c>
      <c r="G82"/>
      <c r="H82" s="123"/>
      <c r="I82"/>
      <c r="J82"/>
      <c r="K82"/>
      <c r="L82"/>
      <c r="M82"/>
      <c r="N82"/>
      <c r="O82"/>
      <c r="P82"/>
      <c r="Q82"/>
      <c r="R82"/>
      <c r="AG82"/>
      <c r="AH82" s="123"/>
      <c r="AI82"/>
      <c r="AJ82"/>
      <c r="AK82"/>
      <c r="AL82"/>
      <c r="AM82"/>
      <c r="AN82"/>
      <c r="AO82"/>
      <c r="AP82"/>
      <c r="AQ82"/>
      <c r="AR82"/>
    </row>
    <row r="83" spans="1:44" s="49" customFormat="1" x14ac:dyDescent="0.25">
      <c r="A83" s="126" t="s">
        <v>131</v>
      </c>
      <c r="B83">
        <v>1.1599999999999999</v>
      </c>
      <c r="C83" s="57">
        <f t="shared" si="4"/>
        <v>4.2671029902092056E-7</v>
      </c>
      <c r="G83"/>
      <c r="H83" s="123"/>
      <c r="I83"/>
      <c r="J83"/>
      <c r="K83"/>
      <c r="L83"/>
      <c r="M83"/>
      <c r="N83"/>
      <c r="O83"/>
      <c r="P83"/>
      <c r="Q83"/>
      <c r="R83"/>
      <c r="AG83"/>
      <c r="AH83" s="123"/>
      <c r="AI83"/>
      <c r="AJ83"/>
      <c r="AK83"/>
      <c r="AL83"/>
      <c r="AM83"/>
      <c r="AN83"/>
      <c r="AO83"/>
      <c r="AP83"/>
      <c r="AQ83"/>
      <c r="AR83"/>
    </row>
    <row r="84" spans="1:44" s="49" customFormat="1" x14ac:dyDescent="0.25">
      <c r="A84" s="126" t="s">
        <v>133</v>
      </c>
      <c r="B84">
        <v>0.63</v>
      </c>
      <c r="C84" s="57">
        <f t="shared" si="4"/>
        <v>2.3174783481308617E-7</v>
      </c>
      <c r="G84"/>
      <c r="H84" s="123"/>
      <c r="I84"/>
      <c r="J84"/>
      <c r="K84"/>
      <c r="L84"/>
      <c r="M84"/>
      <c r="N84"/>
      <c r="O84"/>
      <c r="P84"/>
      <c r="Q84"/>
      <c r="R84"/>
      <c r="AG84"/>
      <c r="AH84" s="123"/>
      <c r="AI84"/>
      <c r="AJ84"/>
      <c r="AK84"/>
      <c r="AL84"/>
      <c r="AM84"/>
      <c r="AN84"/>
      <c r="AO84"/>
      <c r="AP84"/>
      <c r="AQ84"/>
      <c r="AR84"/>
    </row>
    <row r="85" spans="1:44" s="49" customFormat="1" x14ac:dyDescent="0.25">
      <c r="A85" s="126" t="s">
        <v>134</v>
      </c>
      <c r="B85">
        <v>0.4</v>
      </c>
      <c r="C85" s="57">
        <f t="shared" si="4"/>
        <v>1.4714148242100709E-7</v>
      </c>
      <c r="G85"/>
      <c r="H85" s="123"/>
      <c r="I85"/>
      <c r="J85"/>
      <c r="K85"/>
      <c r="L85"/>
      <c r="M85"/>
      <c r="N85"/>
      <c r="O85"/>
      <c r="P85"/>
      <c r="Q85"/>
      <c r="R85"/>
      <c r="AG85"/>
      <c r="AH85" s="123"/>
      <c r="AI85"/>
      <c r="AJ85"/>
      <c r="AK85"/>
      <c r="AL85"/>
      <c r="AM85"/>
      <c r="AN85"/>
      <c r="AO85"/>
      <c r="AP85"/>
      <c r="AQ85"/>
      <c r="AR85"/>
    </row>
    <row r="86" spans="1:44" s="49" customFormat="1" x14ac:dyDescent="0.25">
      <c r="A86" s="126" t="s">
        <v>135</v>
      </c>
      <c r="B86">
        <v>2.19</v>
      </c>
      <c r="C86" s="57">
        <f t="shared" si="4"/>
        <v>8.0559961625501382E-7</v>
      </c>
      <c r="G86"/>
      <c r="H86" s="123"/>
      <c r="I86"/>
      <c r="J86"/>
      <c r="K86"/>
      <c r="L86"/>
      <c r="M86"/>
      <c r="N86"/>
      <c r="O86"/>
      <c r="P86"/>
      <c r="Q86"/>
      <c r="R86"/>
      <c r="AG86"/>
      <c r="AH86" s="123"/>
      <c r="AI86"/>
      <c r="AJ86"/>
      <c r="AK86"/>
      <c r="AL86"/>
      <c r="AM86"/>
      <c r="AN86"/>
      <c r="AO86"/>
      <c r="AP86"/>
      <c r="AQ86"/>
      <c r="AR86"/>
    </row>
    <row r="87" spans="1:44" s="49" customFormat="1" x14ac:dyDescent="0.25">
      <c r="A87" s="126" t="s">
        <v>137</v>
      </c>
      <c r="B87">
        <v>0.62</v>
      </c>
      <c r="C87" s="57">
        <f t="shared" si="4"/>
        <v>2.28069297752561E-7</v>
      </c>
      <c r="G87"/>
      <c r="H87" s="123"/>
      <c r="I87"/>
      <c r="J87"/>
      <c r="K87"/>
      <c r="L87"/>
      <c r="M87"/>
      <c r="N87"/>
      <c r="O87"/>
      <c r="P87"/>
      <c r="Q87"/>
      <c r="R87"/>
      <c r="AG87"/>
      <c r="AH87" s="123"/>
      <c r="AI87"/>
      <c r="AJ87"/>
      <c r="AK87"/>
      <c r="AL87"/>
      <c r="AM87"/>
      <c r="AN87"/>
      <c r="AO87"/>
      <c r="AP87"/>
      <c r="AQ87"/>
      <c r="AR87"/>
    </row>
    <row r="88" spans="1:44" s="49" customFormat="1" x14ac:dyDescent="0.25">
      <c r="A88" s="126" t="s">
        <v>207</v>
      </c>
      <c r="B88">
        <v>0.06</v>
      </c>
      <c r="C88" s="57">
        <f t="shared" si="4"/>
        <v>2.2071222363151063E-8</v>
      </c>
      <c r="G88"/>
      <c r="H88" s="123"/>
      <c r="I88"/>
      <c r="J88"/>
      <c r="K88"/>
      <c r="L88"/>
      <c r="M88"/>
      <c r="N88"/>
      <c r="O88"/>
      <c r="P88"/>
      <c r="Q88"/>
      <c r="R88"/>
      <c r="AG88"/>
      <c r="AH88" s="123"/>
      <c r="AI88"/>
      <c r="AJ88"/>
      <c r="AK88"/>
      <c r="AL88"/>
      <c r="AM88"/>
      <c r="AN88"/>
      <c r="AO88"/>
      <c r="AP88"/>
      <c r="AQ88"/>
      <c r="AR88"/>
    </row>
    <row r="89" spans="1:44" s="49" customFormat="1" x14ac:dyDescent="0.25">
      <c r="A89" s="126" t="s">
        <v>193</v>
      </c>
      <c r="B89">
        <v>1.94</v>
      </c>
      <c r="C89" s="57">
        <f t="shared" si="4"/>
        <v>7.1363618974188442E-7</v>
      </c>
      <c r="G89"/>
      <c r="H89" s="123"/>
      <c r="I89"/>
      <c r="J89"/>
      <c r="K89"/>
      <c r="L89"/>
      <c r="M89"/>
      <c r="N89"/>
      <c r="O89"/>
      <c r="P89"/>
      <c r="Q89"/>
      <c r="R89"/>
      <c r="AG89"/>
      <c r="AH89" s="123"/>
      <c r="AI89"/>
      <c r="AJ89"/>
      <c r="AK89"/>
      <c r="AL89"/>
      <c r="AM89"/>
      <c r="AN89"/>
      <c r="AO89"/>
      <c r="AP89"/>
      <c r="AQ89"/>
      <c r="AR89"/>
    </row>
    <row r="90" spans="1:44" s="49" customFormat="1" x14ac:dyDescent="0.25">
      <c r="A90" s="126" t="s">
        <v>139</v>
      </c>
      <c r="B90">
        <v>35.14</v>
      </c>
      <c r="C90" s="57">
        <f t="shared" si="4"/>
        <v>1.2926379230685474E-5</v>
      </c>
      <c r="G90"/>
      <c r="H90" s="123"/>
      <c r="I90"/>
      <c r="J90"/>
      <c r="K90"/>
      <c r="L90"/>
      <c r="M90"/>
      <c r="N90"/>
      <c r="O90"/>
      <c r="P90"/>
      <c r="Q90"/>
      <c r="R90"/>
      <c r="AG90"/>
      <c r="AH90" s="123"/>
      <c r="AI90"/>
      <c r="AJ90"/>
      <c r="AK90"/>
      <c r="AL90"/>
      <c r="AM90"/>
      <c r="AN90"/>
      <c r="AO90"/>
      <c r="AP90"/>
      <c r="AQ90"/>
      <c r="AR90"/>
    </row>
    <row r="91" spans="1:44" s="49" customFormat="1" x14ac:dyDescent="0.25">
      <c r="A91" s="126" t="s">
        <v>140</v>
      </c>
      <c r="B91">
        <v>4.59</v>
      </c>
      <c r="C91" s="57">
        <f>B92/$B$197</f>
        <v>1.2091351317946256E-5</v>
      </c>
      <c r="G91"/>
      <c r="H91" s="123"/>
      <c r="I91"/>
      <c r="J91"/>
      <c r="K91"/>
      <c r="L91"/>
      <c r="M91"/>
      <c r="N91"/>
      <c r="O91"/>
      <c r="P91"/>
      <c r="Q91"/>
      <c r="R91"/>
      <c r="AG91"/>
      <c r="AH91" s="123"/>
      <c r="AI91"/>
      <c r="AJ91"/>
      <c r="AK91"/>
      <c r="AL91"/>
      <c r="AM91"/>
      <c r="AN91"/>
      <c r="AO91"/>
      <c r="AP91"/>
      <c r="AQ91"/>
      <c r="AR91"/>
    </row>
    <row r="92" spans="1:44" s="49" customFormat="1" x14ac:dyDescent="0.25">
      <c r="A92" s="126" t="s">
        <v>141</v>
      </c>
      <c r="B92">
        <v>32.869999999999997</v>
      </c>
      <c r="C92" s="57">
        <f>B93/$B$197</f>
        <v>2.6485466835781275E-7</v>
      </c>
      <c r="G92"/>
      <c r="H92" s="123"/>
      <c r="I92"/>
      <c r="J92"/>
      <c r="K92"/>
      <c r="L92"/>
      <c r="M92"/>
      <c r="N92"/>
      <c r="O92"/>
      <c r="P92"/>
      <c r="Q92"/>
      <c r="R92"/>
      <c r="AG92"/>
      <c r="AH92" s="123"/>
      <c r="AI92"/>
      <c r="AJ92"/>
      <c r="AK92"/>
      <c r="AL92"/>
      <c r="AM92"/>
      <c r="AN92"/>
      <c r="AO92"/>
      <c r="AP92"/>
      <c r="AQ92"/>
      <c r="AR92"/>
    </row>
    <row r="93" spans="1:44" s="49" customFormat="1" x14ac:dyDescent="0.25">
      <c r="A93" s="126" t="s">
        <v>165</v>
      </c>
      <c r="B93">
        <v>0.72</v>
      </c>
      <c r="C93" s="57">
        <f>B94/$B$197</f>
        <v>4.2303176196039537E-7</v>
      </c>
      <c r="G93"/>
      <c r="H93" s="123"/>
      <c r="I93"/>
      <c r="J93"/>
      <c r="K93"/>
      <c r="L93"/>
      <c r="M93"/>
      <c r="N93"/>
      <c r="O93"/>
      <c r="P93"/>
      <c r="Q93"/>
      <c r="R93"/>
      <c r="AG93"/>
      <c r="AH93" s="123"/>
      <c r="AI93"/>
      <c r="AJ93"/>
      <c r="AK93"/>
      <c r="AL93"/>
      <c r="AM93"/>
      <c r="AN93"/>
      <c r="AO93"/>
      <c r="AP93"/>
      <c r="AQ93"/>
      <c r="AR93"/>
    </row>
    <row r="94" spans="1:44" s="49" customFormat="1" x14ac:dyDescent="0.25">
      <c r="A94" s="126" t="s">
        <v>144</v>
      </c>
      <c r="B94">
        <v>1.1499999999999999</v>
      </c>
      <c r="C94" s="57">
        <f t="shared" ref="C94:C132" si="5">B96/$B$197</f>
        <v>4.8335976975300836E-6</v>
      </c>
      <c r="G94"/>
      <c r="H94" s="123"/>
      <c r="I94"/>
      <c r="J94"/>
      <c r="K94"/>
      <c r="L94"/>
      <c r="M94"/>
      <c r="N94"/>
      <c r="O94"/>
      <c r="P94"/>
      <c r="Q94"/>
      <c r="R94"/>
      <c r="AG94"/>
      <c r="AH94" s="123"/>
      <c r="AI94"/>
      <c r="AJ94"/>
      <c r="AK94"/>
      <c r="AL94"/>
      <c r="AM94"/>
      <c r="AN94"/>
      <c r="AO94"/>
      <c r="AP94"/>
      <c r="AQ94"/>
      <c r="AR94"/>
    </row>
    <row r="95" spans="1:44" s="49" customFormat="1" x14ac:dyDescent="0.25">
      <c r="A95" s="126" t="s">
        <v>146</v>
      </c>
      <c r="B95">
        <v>9.89</v>
      </c>
      <c r="C95" s="57">
        <f t="shared" si="5"/>
        <v>3.8624639135514365E-7</v>
      </c>
      <c r="G95"/>
      <c r="H95" s="123"/>
      <c r="I95"/>
      <c r="J95"/>
      <c r="K95"/>
      <c r="L95"/>
      <c r="M95"/>
      <c r="N95"/>
      <c r="O95"/>
      <c r="P95"/>
      <c r="Q95"/>
      <c r="R95"/>
      <c r="AG95"/>
      <c r="AH95" s="123"/>
      <c r="AI95"/>
      <c r="AJ95"/>
      <c r="AK95"/>
      <c r="AL95"/>
      <c r="AM95"/>
      <c r="AN95"/>
      <c r="AO95"/>
      <c r="AP95"/>
      <c r="AQ95"/>
      <c r="AR95"/>
    </row>
    <row r="96" spans="1:44" s="49" customFormat="1" x14ac:dyDescent="0.25">
      <c r="A96" s="126" t="s">
        <v>150</v>
      </c>
      <c r="B96">
        <v>13.14</v>
      </c>
      <c r="C96" s="57">
        <f t="shared" si="5"/>
        <v>2.5492261829439479E-6</v>
      </c>
      <c r="G96"/>
      <c r="H96" s="123"/>
      <c r="I96"/>
      <c r="J96"/>
      <c r="K96"/>
      <c r="L96"/>
      <c r="M96"/>
      <c r="N96"/>
      <c r="O96"/>
      <c r="P96"/>
      <c r="Q96"/>
      <c r="R96"/>
      <c r="AG96"/>
      <c r="AH96" s="123"/>
      <c r="AI96"/>
      <c r="AJ96"/>
      <c r="AK96"/>
      <c r="AL96"/>
      <c r="AM96"/>
      <c r="AN96"/>
      <c r="AO96"/>
      <c r="AP96"/>
      <c r="AQ96"/>
      <c r="AR96"/>
    </row>
    <row r="97" spans="1:44" s="49" customFormat="1" x14ac:dyDescent="0.25">
      <c r="A97" s="126" t="s">
        <v>206</v>
      </c>
      <c r="B97">
        <v>1.05</v>
      </c>
      <c r="C97" s="57">
        <f t="shared" si="5"/>
        <v>1.2139172299733085E-7</v>
      </c>
      <c r="G97"/>
      <c r="H97" s="123"/>
      <c r="I97"/>
      <c r="J97"/>
      <c r="K97"/>
      <c r="L97"/>
      <c r="M97"/>
      <c r="N97"/>
      <c r="O97"/>
      <c r="P97"/>
      <c r="Q97"/>
      <c r="R97"/>
      <c r="AG97"/>
      <c r="AH97" s="123"/>
      <c r="AI97"/>
      <c r="AJ97"/>
      <c r="AK97"/>
      <c r="AL97"/>
      <c r="AM97"/>
      <c r="AN97"/>
      <c r="AO97"/>
      <c r="AP97"/>
      <c r="AQ97"/>
      <c r="AR97"/>
    </row>
    <row r="98" spans="1:44" s="49" customFormat="1" x14ac:dyDescent="0.25">
      <c r="A98" s="126" t="s">
        <v>151</v>
      </c>
      <c r="B98">
        <v>6.93</v>
      </c>
      <c r="C98" s="57">
        <f t="shared" si="5"/>
        <v>1.3757728606364163E-6</v>
      </c>
      <c r="G98"/>
      <c r="H98" s="123"/>
      <c r="I98"/>
      <c r="J98"/>
      <c r="K98"/>
      <c r="L98"/>
      <c r="M98"/>
      <c r="N98"/>
      <c r="O98"/>
      <c r="P98"/>
      <c r="Q98"/>
      <c r="R98"/>
      <c r="AG98"/>
      <c r="AH98" s="123"/>
      <c r="AI98"/>
      <c r="AJ98"/>
      <c r="AK98"/>
      <c r="AL98"/>
      <c r="AM98"/>
      <c r="AN98"/>
      <c r="AO98"/>
      <c r="AP98"/>
      <c r="AQ98"/>
      <c r="AR98"/>
    </row>
    <row r="99" spans="1:44" s="49" customFormat="1" x14ac:dyDescent="0.25">
      <c r="A99" s="126" t="s">
        <v>154</v>
      </c>
      <c r="B99">
        <v>0.33</v>
      </c>
      <c r="C99" s="57">
        <f t="shared" si="5"/>
        <v>2.8692589072096385E-7</v>
      </c>
      <c r="G99"/>
      <c r="H99" s="123"/>
      <c r="I99"/>
      <c r="J99"/>
      <c r="K99"/>
      <c r="L99"/>
      <c r="M99"/>
      <c r="N99"/>
      <c r="O99"/>
      <c r="P99"/>
      <c r="Q99"/>
      <c r="R99"/>
      <c r="AG99"/>
      <c r="AH99" s="123"/>
      <c r="AI99"/>
      <c r="AJ99"/>
      <c r="AK99"/>
      <c r="AL99"/>
      <c r="AM99"/>
      <c r="AN99"/>
      <c r="AO99"/>
      <c r="AP99"/>
      <c r="AQ99"/>
      <c r="AR99"/>
    </row>
    <row r="100" spans="1:44" s="49" customFormat="1" x14ac:dyDescent="0.25">
      <c r="A100" s="126" t="s">
        <v>155</v>
      </c>
      <c r="B100">
        <v>3.74</v>
      </c>
      <c r="C100" s="57">
        <f t="shared" si="5"/>
        <v>2.402084700522941E-6</v>
      </c>
      <c r="G100"/>
      <c r="H100" s="123"/>
      <c r="I100"/>
      <c r="J100"/>
      <c r="K100"/>
      <c r="L100"/>
      <c r="M100"/>
      <c r="N100"/>
      <c r="O100"/>
      <c r="P100"/>
      <c r="Q100"/>
      <c r="R100"/>
      <c r="AG100"/>
      <c r="AH100" s="123"/>
      <c r="AI100"/>
      <c r="AJ100"/>
      <c r="AK100"/>
      <c r="AL100"/>
      <c r="AM100"/>
      <c r="AN100"/>
      <c r="AO100"/>
      <c r="AP100"/>
      <c r="AQ100"/>
      <c r="AR100"/>
    </row>
    <row r="101" spans="1:44" s="49" customFormat="1" x14ac:dyDescent="0.25">
      <c r="A101" s="126" t="s">
        <v>156</v>
      </c>
      <c r="B101">
        <v>0.78</v>
      </c>
      <c r="C101" s="57">
        <f t="shared" si="5"/>
        <v>4.0463907665776954E-8</v>
      </c>
      <c r="G101"/>
      <c r="H101" s="123"/>
      <c r="I101"/>
      <c r="J101"/>
      <c r="K101"/>
      <c r="L101"/>
      <c r="M101"/>
      <c r="N101"/>
      <c r="O101"/>
      <c r="P101"/>
      <c r="Q101"/>
      <c r="R101"/>
      <c r="AG101"/>
      <c r="AH101" s="123"/>
      <c r="AI101"/>
      <c r="AJ101"/>
      <c r="AK101"/>
      <c r="AL101"/>
      <c r="AM101"/>
      <c r="AN101"/>
      <c r="AO101"/>
      <c r="AP101"/>
      <c r="AQ101"/>
      <c r="AR101"/>
    </row>
    <row r="102" spans="1:44" s="49" customFormat="1" x14ac:dyDescent="0.25">
      <c r="A102" s="126" t="s">
        <v>157</v>
      </c>
      <c r="B102">
        <v>6.53</v>
      </c>
      <c r="C102" s="57">
        <f t="shared" si="5"/>
        <v>1.265416748820661E-6</v>
      </c>
      <c r="G102"/>
      <c r="H102" s="123"/>
      <c r="I102"/>
      <c r="J102"/>
      <c r="K102"/>
      <c r="L102"/>
      <c r="M102"/>
      <c r="N102"/>
      <c r="O102"/>
      <c r="P102"/>
      <c r="Q102"/>
      <c r="R102"/>
      <c r="AG102"/>
      <c r="AH102" s="123"/>
      <c r="AI102"/>
      <c r="AJ102"/>
      <c r="AK102"/>
      <c r="AL102"/>
      <c r="AM102"/>
      <c r="AN102"/>
      <c r="AO102"/>
      <c r="AP102"/>
      <c r="AQ102"/>
      <c r="AR102"/>
    </row>
    <row r="103" spans="1:44" s="49" customFormat="1" x14ac:dyDescent="0.25">
      <c r="A103" s="126" t="s">
        <v>159</v>
      </c>
      <c r="B103">
        <v>0.11</v>
      </c>
      <c r="C103" s="57">
        <f t="shared" si="5"/>
        <v>7.4159307140187574E-6</v>
      </c>
      <c r="G103" s="120"/>
      <c r="H103" s="122"/>
      <c r="I103" s="120"/>
      <c r="J103" s="120"/>
      <c r="K103"/>
      <c r="L103"/>
      <c r="M103"/>
      <c r="N103"/>
      <c r="O103"/>
      <c r="P103"/>
      <c r="Q103"/>
      <c r="R103"/>
      <c r="AG103"/>
      <c r="AH103" s="123"/>
      <c r="AI103"/>
      <c r="AJ103"/>
      <c r="AK103"/>
      <c r="AL103"/>
      <c r="AM103"/>
      <c r="AN103"/>
      <c r="AO103"/>
      <c r="AP103"/>
      <c r="AQ103"/>
      <c r="AR103"/>
    </row>
    <row r="104" spans="1:44" s="49" customFormat="1" x14ac:dyDescent="0.25">
      <c r="A104" s="126" t="s">
        <v>160</v>
      </c>
      <c r="B104">
        <v>3.44</v>
      </c>
      <c r="C104" s="57">
        <f t="shared" si="5"/>
        <v>1.4346294536048193E-7</v>
      </c>
      <c r="G104" s="120"/>
      <c r="H104" s="122"/>
      <c r="I104" s="120"/>
      <c r="J104" s="120"/>
      <c r="K104"/>
      <c r="L104"/>
      <c r="M104"/>
      <c r="N104"/>
      <c r="O104"/>
      <c r="P104"/>
      <c r="Q104"/>
      <c r="R104"/>
      <c r="AG104" s="120"/>
      <c r="AH104" s="122"/>
      <c r="AI104" s="120"/>
      <c r="AJ104" s="120"/>
      <c r="AK104"/>
      <c r="AL104"/>
      <c r="AM104"/>
      <c r="AN104"/>
      <c r="AO104"/>
      <c r="AP104"/>
      <c r="AQ104"/>
      <c r="AR104"/>
    </row>
    <row r="105" spans="1:44" s="49" customFormat="1" x14ac:dyDescent="0.25">
      <c r="A105" s="126" t="s">
        <v>161</v>
      </c>
      <c r="B105">
        <v>20.16</v>
      </c>
      <c r="C105" s="57">
        <f t="shared" si="5"/>
        <v>2.6191183870939261E-6</v>
      </c>
      <c r="G105" s="120"/>
      <c r="H105" s="122"/>
      <c r="I105" s="120"/>
      <c r="J105" s="120"/>
      <c r="K105"/>
      <c r="L105"/>
      <c r="M105"/>
      <c r="N105"/>
      <c r="O105"/>
      <c r="P105"/>
      <c r="Q105"/>
      <c r="R105"/>
      <c r="AG105" s="120"/>
      <c r="AH105" s="122"/>
      <c r="AI105" s="120"/>
      <c r="AJ105" s="120"/>
      <c r="AK105"/>
      <c r="AL105"/>
      <c r="AM105"/>
      <c r="AN105"/>
      <c r="AO105"/>
      <c r="AP105"/>
      <c r="AQ105"/>
      <c r="AR105"/>
    </row>
    <row r="106" spans="1:44" s="49" customFormat="1" x14ac:dyDescent="0.25">
      <c r="A106" s="126" t="s">
        <v>237</v>
      </c>
      <c r="B106">
        <v>0.39</v>
      </c>
      <c r="C106" s="57">
        <f t="shared" si="5"/>
        <v>6.9892204149978367E-8</v>
      </c>
      <c r="G106" s="120"/>
      <c r="H106" s="122"/>
      <c r="I106" s="116"/>
      <c r="J106" s="120"/>
      <c r="K106"/>
      <c r="L106"/>
      <c r="M106"/>
      <c r="N106"/>
      <c r="O106"/>
      <c r="P106"/>
      <c r="Q106"/>
      <c r="R106"/>
      <c r="AG106" s="120"/>
      <c r="AH106" s="122"/>
      <c r="AI106" s="120"/>
      <c r="AJ106" s="120"/>
      <c r="AK106"/>
      <c r="AL106"/>
      <c r="AM106"/>
      <c r="AN106"/>
      <c r="AO106"/>
      <c r="AP106"/>
      <c r="AQ106"/>
      <c r="AR106"/>
    </row>
    <row r="107" spans="1:44" s="49" customFormat="1" x14ac:dyDescent="0.25">
      <c r="A107" s="126" t="s">
        <v>163</v>
      </c>
      <c r="B107">
        <v>7.12</v>
      </c>
      <c r="C107" s="57">
        <f t="shared" si="5"/>
        <v>1.4162367683021933E-6</v>
      </c>
      <c r="AG107" s="120"/>
      <c r="AH107" s="122"/>
      <c r="AI107" s="116"/>
      <c r="AJ107" s="120"/>
      <c r="AK107"/>
      <c r="AL107"/>
      <c r="AM107"/>
      <c r="AN107"/>
      <c r="AO107"/>
      <c r="AP107"/>
      <c r="AQ107"/>
      <c r="AR107"/>
    </row>
    <row r="108" spans="1:44" s="49" customFormat="1" x14ac:dyDescent="0.25">
      <c r="A108" s="126" t="s">
        <v>170</v>
      </c>
      <c r="B108">
        <v>0.19</v>
      </c>
      <c r="C108" s="57">
        <f t="shared" si="5"/>
        <v>8.4606352392079087E-8</v>
      </c>
    </row>
    <row r="109" spans="1:44" s="49" customFormat="1" x14ac:dyDescent="0.25">
      <c r="A109" s="126" t="s">
        <v>171</v>
      </c>
      <c r="B109">
        <v>3.85</v>
      </c>
      <c r="C109" s="57">
        <f t="shared" si="5"/>
        <v>1.9091607344125672E-6</v>
      </c>
    </row>
    <row r="110" spans="1:44" s="49" customFormat="1" x14ac:dyDescent="0.25">
      <c r="A110" s="126" t="s">
        <v>176</v>
      </c>
      <c r="B110">
        <v>0.23</v>
      </c>
      <c r="C110" s="57">
        <f t="shared" si="5"/>
        <v>1.6921270478415817E-7</v>
      </c>
    </row>
    <row r="111" spans="1:44" s="49" customFormat="1" x14ac:dyDescent="0.25">
      <c r="A111" s="126" t="s">
        <v>178</v>
      </c>
      <c r="B111">
        <v>5.19</v>
      </c>
      <c r="C111" s="57">
        <f t="shared" si="5"/>
        <v>1.7252338813863084E-6</v>
      </c>
    </row>
    <row r="112" spans="1:44" s="49" customFormat="1" x14ac:dyDescent="0.25">
      <c r="A112" s="126" t="s">
        <v>238</v>
      </c>
      <c r="B112">
        <v>0.46</v>
      </c>
      <c r="C112" s="57">
        <f t="shared" si="5"/>
        <v>9.4538402455497053E-7</v>
      </c>
    </row>
    <row r="113" spans="1:7" s="49" customFormat="1" x14ac:dyDescent="0.25">
      <c r="A113" s="126" t="s">
        <v>208</v>
      </c>
      <c r="B113">
        <v>4.6900000000000004</v>
      </c>
      <c r="C113" s="57">
        <f t="shared" si="5"/>
        <v>1.7252338813863084E-6</v>
      </c>
    </row>
    <row r="114" spans="1:7" x14ac:dyDescent="0.25">
      <c r="A114" s="126" t="s">
        <v>219</v>
      </c>
      <c r="B114">
        <v>2.57</v>
      </c>
      <c r="C114" s="57">
        <f t="shared" si="5"/>
        <v>2.5565832570649983E-6</v>
      </c>
      <c r="D114" s="49"/>
      <c r="E114" s="49"/>
      <c r="F114" s="49"/>
      <c r="G114" s="49"/>
    </row>
    <row r="115" spans="1:7" s="49" customFormat="1" x14ac:dyDescent="0.25">
      <c r="A115" s="126" t="s">
        <v>209</v>
      </c>
      <c r="B115">
        <v>4.6900000000000004</v>
      </c>
      <c r="C115" s="57">
        <f t="shared" si="5"/>
        <v>1.7289124184468331E-7</v>
      </c>
    </row>
    <row r="116" spans="1:7" s="49" customFormat="1" x14ac:dyDescent="0.25">
      <c r="A116" s="126" t="s">
        <v>210</v>
      </c>
      <c r="B116">
        <v>6.95</v>
      </c>
      <c r="C116" s="57">
        <f t="shared" si="5"/>
        <v>9.5641963573654614E-8</v>
      </c>
    </row>
    <row r="117" spans="1:7" s="49" customFormat="1" x14ac:dyDescent="0.25">
      <c r="A117" s="126" t="s">
        <v>239</v>
      </c>
      <c r="B117">
        <v>0.47</v>
      </c>
      <c r="C117" s="57">
        <f t="shared" si="5"/>
        <v>1.0373474510681E-6</v>
      </c>
    </row>
    <row r="118" spans="1:7" s="49" customFormat="1" x14ac:dyDescent="0.25">
      <c r="A118" s="126" t="s">
        <v>240</v>
      </c>
      <c r="B118">
        <v>0.26</v>
      </c>
      <c r="C118" s="57">
        <f t="shared" si="5"/>
        <v>1.140346488762805E-7</v>
      </c>
    </row>
    <row r="119" spans="1:7" s="49" customFormat="1" x14ac:dyDescent="0.25">
      <c r="A119" s="126" t="s">
        <v>220</v>
      </c>
      <c r="B119">
        <v>2.82</v>
      </c>
      <c r="C119" s="57">
        <f t="shared" si="5"/>
        <v>9.5274109867602092E-7</v>
      </c>
    </row>
    <row r="120" spans="1:7" s="49" customFormat="1" x14ac:dyDescent="0.25">
      <c r="A120" s="126" t="s">
        <v>241</v>
      </c>
      <c r="B120">
        <v>0.31</v>
      </c>
      <c r="C120" s="57">
        <f t="shared" si="5"/>
        <v>1.7289124184468331E-7</v>
      </c>
    </row>
    <row r="121" spans="1:7" s="49" customFormat="1" x14ac:dyDescent="0.25">
      <c r="A121" s="126" t="s">
        <v>221</v>
      </c>
      <c r="B121">
        <v>2.59</v>
      </c>
      <c r="C121" s="57">
        <f t="shared" si="5"/>
        <v>2.0599807538940995E-7</v>
      </c>
    </row>
    <row r="122" spans="1:7" s="49" customFormat="1" x14ac:dyDescent="0.25">
      <c r="A122" s="126" t="s">
        <v>242</v>
      </c>
      <c r="B122">
        <v>0.47</v>
      </c>
      <c r="C122" s="57">
        <f t="shared" si="5"/>
        <v>3.3106833544726596E-7</v>
      </c>
    </row>
    <row r="123" spans="1:7" s="49" customFormat="1" x14ac:dyDescent="0.25">
      <c r="A123" s="126" t="s">
        <v>179</v>
      </c>
      <c r="B123">
        <v>0.56000000000000005</v>
      </c>
      <c r="C123" s="57">
        <f t="shared" si="5"/>
        <v>2.2071222363151064E-7</v>
      </c>
    </row>
    <row r="124" spans="1:7" s="49" customFormat="1" x14ac:dyDescent="0.25">
      <c r="A124" s="126" t="s">
        <v>243</v>
      </c>
      <c r="B124">
        <v>0.9</v>
      </c>
      <c r="C124" s="57">
        <f t="shared" si="5"/>
        <v>2.0231953832888478E-7</v>
      </c>
    </row>
    <row r="125" spans="1:7" s="49" customFormat="1" x14ac:dyDescent="0.25">
      <c r="A125" s="126" t="s">
        <v>180</v>
      </c>
      <c r="B125">
        <v>0.6</v>
      </c>
      <c r="C125" s="57">
        <f t="shared" si="5"/>
        <v>4.0463907665776956E-7</v>
      </c>
    </row>
    <row r="126" spans="1:7" s="49" customFormat="1" x14ac:dyDescent="0.25">
      <c r="A126" s="126" t="s">
        <v>244</v>
      </c>
      <c r="B126">
        <v>0.55000000000000004</v>
      </c>
      <c r="C126" s="57">
        <f t="shared" si="5"/>
        <v>1.2175957670338337E-6</v>
      </c>
    </row>
    <row r="127" spans="1:7" x14ac:dyDescent="0.25">
      <c r="A127" s="126" t="s">
        <v>183</v>
      </c>
      <c r="B127">
        <v>1.1000000000000001</v>
      </c>
      <c r="C127" s="57">
        <f t="shared" si="5"/>
        <v>8.9020596864709295E-7</v>
      </c>
      <c r="D127" s="49"/>
      <c r="E127" s="49"/>
      <c r="F127" s="49"/>
      <c r="G127" s="49"/>
    </row>
    <row r="128" spans="1:7" s="49" customFormat="1" x14ac:dyDescent="0.25">
      <c r="A128" s="126" t="s">
        <v>184</v>
      </c>
      <c r="B128">
        <v>3.31</v>
      </c>
      <c r="C128" s="57">
        <f t="shared" si="5"/>
        <v>4.0463907665776956E-7</v>
      </c>
    </row>
    <row r="129" spans="1:3" s="49" customFormat="1" x14ac:dyDescent="0.25">
      <c r="A129" s="126" t="s">
        <v>188</v>
      </c>
      <c r="B129">
        <v>2.42</v>
      </c>
      <c r="C129" s="57">
        <f t="shared" si="5"/>
        <v>1.2139172299733085E-7</v>
      </c>
    </row>
    <row r="130" spans="1:3" s="49" customFormat="1" x14ac:dyDescent="0.25">
      <c r="A130" s="126" t="s">
        <v>129</v>
      </c>
      <c r="B130">
        <v>1.1000000000000001</v>
      </c>
      <c r="C130" s="57">
        <f t="shared" si="5"/>
        <v>3.7888931723409326E-7</v>
      </c>
    </row>
    <row r="131" spans="1:3" s="49" customFormat="1" x14ac:dyDescent="0.25">
      <c r="A131" s="126" t="s">
        <v>130</v>
      </c>
      <c r="B131">
        <v>0.33</v>
      </c>
      <c r="C131" s="57">
        <f t="shared" si="5"/>
        <v>1.2139172299733085E-6</v>
      </c>
    </row>
    <row r="132" spans="1:3" s="49" customFormat="1" x14ac:dyDescent="0.25">
      <c r="A132" s="126" t="s">
        <v>131</v>
      </c>
      <c r="B132">
        <v>1.03</v>
      </c>
      <c r="C132" s="57">
        <f t="shared" si="5"/>
        <v>6.253513002892802E-8</v>
      </c>
    </row>
    <row r="133" spans="1:3" s="49" customFormat="1" x14ac:dyDescent="0.25">
      <c r="A133" s="126" t="s">
        <v>132</v>
      </c>
      <c r="B133">
        <v>3.3</v>
      </c>
      <c r="C133" s="57">
        <f>B155/$B$197</f>
        <v>2.0746949021362001E-6</v>
      </c>
    </row>
    <row r="134" spans="1:3" s="49" customFormat="1" x14ac:dyDescent="0.25">
      <c r="A134" s="126" t="s">
        <v>133</v>
      </c>
      <c r="B134">
        <v>0.17</v>
      </c>
      <c r="C134" s="57">
        <f>B156/$B$197</f>
        <v>4.0463907665776948E-6</v>
      </c>
    </row>
    <row r="135" spans="1:3" s="49" customFormat="1" x14ac:dyDescent="0.25">
      <c r="A135" s="126" t="s">
        <v>136</v>
      </c>
      <c r="B135">
        <v>13.11</v>
      </c>
      <c r="C135" s="57">
        <f>B157/$B$197</f>
        <v>7.7617131977081238E-7</v>
      </c>
    </row>
    <row r="136" spans="1:3" s="49" customFormat="1" x14ac:dyDescent="0.25">
      <c r="A136" s="126" t="s">
        <v>138</v>
      </c>
      <c r="B136">
        <v>1.74</v>
      </c>
      <c r="C136" s="57">
        <f t="shared" ref="C136:C150" si="6">B182/$B$197</f>
        <v>4.0463907665776956E-7</v>
      </c>
    </row>
    <row r="137" spans="1:3" s="49" customFormat="1" x14ac:dyDescent="0.25">
      <c r="A137" s="126" t="s">
        <v>193</v>
      </c>
      <c r="B137">
        <v>10.81</v>
      </c>
      <c r="C137" s="57">
        <f t="shared" si="6"/>
        <v>9.1963426513129434E-8</v>
      </c>
    </row>
    <row r="138" spans="1:3" s="49" customFormat="1" x14ac:dyDescent="0.25">
      <c r="A138" s="126" t="s">
        <v>140</v>
      </c>
      <c r="B138">
        <v>4.42</v>
      </c>
      <c r="C138" s="57">
        <f t="shared" si="6"/>
        <v>1.2580596746996106E-6</v>
      </c>
    </row>
    <row r="139" spans="1:3" s="49" customFormat="1" x14ac:dyDescent="0.25">
      <c r="A139" s="126" t="s">
        <v>141</v>
      </c>
      <c r="B139">
        <v>25.28</v>
      </c>
      <c r="C139" s="57">
        <f t="shared" si="6"/>
        <v>2.4278344599466169E-7</v>
      </c>
    </row>
    <row r="140" spans="1:3" s="49" customFormat="1" x14ac:dyDescent="0.25">
      <c r="A140" s="126" t="s">
        <v>165</v>
      </c>
      <c r="B140">
        <v>0.08</v>
      </c>
      <c r="C140" s="57">
        <f t="shared" si="6"/>
        <v>0</v>
      </c>
    </row>
    <row r="141" spans="1:3" s="49" customFormat="1" x14ac:dyDescent="0.25">
      <c r="A141" s="126" t="s">
        <v>142</v>
      </c>
      <c r="B141">
        <v>0</v>
      </c>
      <c r="C141" s="57">
        <f t="shared" si="6"/>
        <v>7.6550356229528928E-6</v>
      </c>
    </row>
    <row r="142" spans="1:3" s="49" customFormat="1" x14ac:dyDescent="0.25">
      <c r="A142" s="126" t="s">
        <v>143</v>
      </c>
      <c r="B142">
        <v>10.6</v>
      </c>
      <c r="C142" s="57">
        <f t="shared" si="6"/>
        <v>9.5752319685470378E-6</v>
      </c>
    </row>
    <row r="143" spans="1:3" s="49" customFormat="1" x14ac:dyDescent="0.25">
      <c r="A143" s="126" t="s">
        <v>145</v>
      </c>
      <c r="B143">
        <v>3.63</v>
      </c>
      <c r="C143" s="57">
        <f t="shared" si="6"/>
        <v>2.2071222363151064E-7</v>
      </c>
    </row>
    <row r="144" spans="1:3" s="49" customFormat="1" x14ac:dyDescent="0.25">
      <c r="A144" s="126" t="s">
        <v>147</v>
      </c>
      <c r="B144">
        <v>7.33</v>
      </c>
      <c r="C144" s="57">
        <f t="shared" si="6"/>
        <v>2.1261944209835528E-6</v>
      </c>
    </row>
    <row r="145" spans="1:3" s="49" customFormat="1" x14ac:dyDescent="0.25">
      <c r="A145" s="126" t="s">
        <v>149</v>
      </c>
      <c r="B145">
        <v>1.85</v>
      </c>
      <c r="C145" s="57">
        <f t="shared" si="6"/>
        <v>1.3868084718179919E-6</v>
      </c>
    </row>
    <row r="146" spans="1:3" s="49" customFormat="1" x14ac:dyDescent="0.25">
      <c r="A146" s="126" t="s">
        <v>232</v>
      </c>
      <c r="B146">
        <v>7.15</v>
      </c>
      <c r="C146" s="57">
        <f t="shared" si="6"/>
        <v>6.4006544853138087E-7</v>
      </c>
    </row>
    <row r="147" spans="1:3" s="49" customFormat="1" x14ac:dyDescent="0.25">
      <c r="A147" s="126" t="s">
        <v>206</v>
      </c>
      <c r="B147">
        <v>8.86</v>
      </c>
      <c r="C147" s="57">
        <f t="shared" si="6"/>
        <v>8.3245293679684754E-6</v>
      </c>
    </row>
    <row r="148" spans="1:3" s="49" customFormat="1" x14ac:dyDescent="0.25">
      <c r="A148" s="126" t="s">
        <v>152</v>
      </c>
      <c r="B148">
        <v>3.58</v>
      </c>
      <c r="C148" s="57">
        <f t="shared" si="6"/>
        <v>2.2496829101053821E-4</v>
      </c>
    </row>
    <row r="149" spans="1:3" s="49" customFormat="1" x14ac:dyDescent="0.25">
      <c r="A149" s="126" t="s">
        <v>153</v>
      </c>
      <c r="B149">
        <v>0.54</v>
      </c>
      <c r="C149" s="57">
        <f t="shared" si="6"/>
        <v>3.529703451056328E-4</v>
      </c>
    </row>
    <row r="150" spans="1:3" s="49" customFormat="1" x14ac:dyDescent="0.25">
      <c r="A150" s="126" t="s">
        <v>154</v>
      </c>
      <c r="B150">
        <v>1.07</v>
      </c>
      <c r="C150" s="57">
        <f t="shared" si="6"/>
        <v>8.7696764485417048E-4</v>
      </c>
    </row>
    <row r="151" spans="1:3" s="49" customFormat="1" x14ac:dyDescent="0.25">
      <c r="A151" s="126" t="s">
        <v>155</v>
      </c>
      <c r="B151">
        <v>1.65</v>
      </c>
      <c r="C151" s="57"/>
    </row>
    <row r="152" spans="1:3" s="49" customFormat="1" x14ac:dyDescent="0.25">
      <c r="A152" s="126" t="s">
        <v>156</v>
      </c>
      <c r="B152">
        <v>1.25</v>
      </c>
      <c r="C152" s="57">
        <f t="shared" ref="C152" si="7">B198/$B$197</f>
        <v>0</v>
      </c>
    </row>
    <row r="153" spans="1:3" s="49" customFormat="1" x14ac:dyDescent="0.25">
      <c r="A153" s="126" t="s">
        <v>158</v>
      </c>
      <c r="B153">
        <v>24.19</v>
      </c>
      <c r="C153" s="57">
        <f t="shared" ref="C153" si="8">B199/$B$197</f>
        <v>0</v>
      </c>
    </row>
    <row r="154" spans="1:3" s="49" customFormat="1" x14ac:dyDescent="0.25">
      <c r="A154" s="126" t="s">
        <v>211</v>
      </c>
      <c r="B154">
        <v>3.34</v>
      </c>
      <c r="C154" s="57">
        <f>B200/$B$197</f>
        <v>0</v>
      </c>
    </row>
    <row r="155" spans="1:3" s="49" customFormat="1" x14ac:dyDescent="0.25">
      <c r="A155" s="126" t="s">
        <v>161</v>
      </c>
      <c r="B155">
        <v>5.64</v>
      </c>
      <c r="C155" s="57">
        <f>B157/$B$197</f>
        <v>7.7617131977081238E-7</v>
      </c>
    </row>
    <row r="156" spans="1:3" s="49" customFormat="1" x14ac:dyDescent="0.25">
      <c r="A156" s="126" t="s">
        <v>162</v>
      </c>
      <c r="B156">
        <v>11</v>
      </c>
      <c r="C156" s="57">
        <f>B182/$B$197</f>
        <v>4.0463907665776956E-7</v>
      </c>
    </row>
    <row r="157" spans="1:3" s="49" customFormat="1" x14ac:dyDescent="0.25">
      <c r="A157" s="126" t="s">
        <v>163</v>
      </c>
      <c r="B157">
        <v>2.11</v>
      </c>
      <c r="C157" s="57">
        <f t="shared" ref="C157:C181" si="9">B159/$B$197</f>
        <v>2.28069297752561E-7</v>
      </c>
    </row>
    <row r="158" spans="1:3" s="49" customFormat="1" x14ac:dyDescent="0.25">
      <c r="A158" s="126" t="s">
        <v>169</v>
      </c>
      <c r="B158">
        <v>0</v>
      </c>
      <c r="C158" s="57">
        <f t="shared" si="9"/>
        <v>0</v>
      </c>
    </row>
    <row r="159" spans="1:3" s="49" customFormat="1" x14ac:dyDescent="0.25">
      <c r="A159" s="126" t="s">
        <v>170</v>
      </c>
      <c r="B159">
        <v>0.62</v>
      </c>
      <c r="C159" s="57">
        <f t="shared" si="9"/>
        <v>9.1963426513129439E-7</v>
      </c>
    </row>
    <row r="160" spans="1:3" s="49" customFormat="1" x14ac:dyDescent="0.25">
      <c r="A160" s="126" t="s">
        <v>172</v>
      </c>
      <c r="B160">
        <v>0</v>
      </c>
      <c r="C160" s="57">
        <f t="shared" si="9"/>
        <v>3.4946102074989182E-7</v>
      </c>
    </row>
    <row r="161" spans="1:3" s="49" customFormat="1" x14ac:dyDescent="0.25">
      <c r="A161" s="126" t="s">
        <v>173</v>
      </c>
      <c r="B161">
        <v>2.5</v>
      </c>
      <c r="C161" s="57">
        <f t="shared" si="9"/>
        <v>3.384254095683163E-6</v>
      </c>
    </row>
    <row r="162" spans="1:3" s="49" customFormat="1" x14ac:dyDescent="0.25">
      <c r="A162" s="126" t="s">
        <v>174</v>
      </c>
      <c r="B162">
        <v>0.95</v>
      </c>
      <c r="C162" s="57">
        <f t="shared" si="9"/>
        <v>2.3542637187361136E-7</v>
      </c>
    </row>
    <row r="163" spans="1:3" s="49" customFormat="1" x14ac:dyDescent="0.25">
      <c r="A163" s="126" t="s">
        <v>175</v>
      </c>
      <c r="B163">
        <v>9.1999999999999993</v>
      </c>
      <c r="C163" s="57">
        <f t="shared" si="9"/>
        <v>2.0268739203493726E-6</v>
      </c>
    </row>
    <row r="164" spans="1:3" s="49" customFormat="1" x14ac:dyDescent="0.25">
      <c r="A164" s="126" t="s">
        <v>177</v>
      </c>
      <c r="B164">
        <v>0.64</v>
      </c>
      <c r="C164" s="57">
        <f t="shared" si="9"/>
        <v>5.8451953891745071E-6</v>
      </c>
    </row>
    <row r="165" spans="1:3" s="49" customFormat="1" x14ac:dyDescent="0.25">
      <c r="A165" s="126" t="s">
        <v>217</v>
      </c>
      <c r="B165">
        <v>5.51</v>
      </c>
      <c r="C165" s="57">
        <f t="shared" si="9"/>
        <v>1.3022021194259129E-6</v>
      </c>
    </row>
    <row r="166" spans="1:3" s="49" customFormat="1" x14ac:dyDescent="0.25">
      <c r="A166" s="126" t="s">
        <v>178</v>
      </c>
      <c r="B166">
        <v>15.89</v>
      </c>
      <c r="C166" s="57">
        <f t="shared" si="9"/>
        <v>6.8420789325768298E-7</v>
      </c>
    </row>
    <row r="167" spans="1:3" s="49" customFormat="1" x14ac:dyDescent="0.25">
      <c r="A167" s="126" t="s">
        <v>222</v>
      </c>
      <c r="B167">
        <v>3.54</v>
      </c>
      <c r="C167" s="57">
        <f t="shared" si="9"/>
        <v>2.2071222363151063E-8</v>
      </c>
    </row>
    <row r="168" spans="1:3" s="49" customFormat="1" x14ac:dyDescent="0.25">
      <c r="A168" s="126" t="s">
        <v>233</v>
      </c>
      <c r="B168">
        <v>1.86</v>
      </c>
      <c r="C168" s="57">
        <f t="shared" si="9"/>
        <v>7.5814648817423906E-6</v>
      </c>
    </row>
    <row r="169" spans="1:3" s="49" customFormat="1" x14ac:dyDescent="0.25">
      <c r="A169" s="126" t="s">
        <v>234</v>
      </c>
      <c r="B169">
        <v>0.06</v>
      </c>
      <c r="C169" s="57">
        <f t="shared" si="9"/>
        <v>1.5928065472074019E-6</v>
      </c>
    </row>
    <row r="170" spans="1:3" s="49" customFormat="1" x14ac:dyDescent="0.25">
      <c r="A170" s="126" t="s">
        <v>179</v>
      </c>
      <c r="B170">
        <v>20.61</v>
      </c>
      <c r="C170" s="57">
        <f t="shared" si="9"/>
        <v>2.6853320541833794E-7</v>
      </c>
    </row>
    <row r="171" spans="1:3" s="49" customFormat="1" x14ac:dyDescent="0.25">
      <c r="A171" s="126" t="s">
        <v>180</v>
      </c>
      <c r="B171">
        <v>4.33</v>
      </c>
      <c r="C171" s="57">
        <f t="shared" si="9"/>
        <v>2.6816535171228544E-6</v>
      </c>
    </row>
    <row r="172" spans="1:3" s="49" customFormat="1" x14ac:dyDescent="0.25">
      <c r="A172" s="126" t="s">
        <v>181</v>
      </c>
      <c r="B172">
        <v>0.73</v>
      </c>
      <c r="C172" s="57">
        <f t="shared" si="9"/>
        <v>5.6759826843903482E-6</v>
      </c>
    </row>
    <row r="173" spans="1:3" s="49" customFormat="1" x14ac:dyDescent="0.25">
      <c r="A173" s="126" t="s">
        <v>182</v>
      </c>
      <c r="B173">
        <v>7.29</v>
      </c>
      <c r="C173" s="57">
        <f t="shared" si="9"/>
        <v>5.5325197390298661E-6</v>
      </c>
    </row>
    <row r="174" spans="1:3" s="49" customFormat="1" x14ac:dyDescent="0.25">
      <c r="A174" s="126" t="s">
        <v>183</v>
      </c>
      <c r="B174">
        <v>15.43</v>
      </c>
      <c r="C174" s="57">
        <f t="shared" si="9"/>
        <v>1.7988046225968117E-6</v>
      </c>
    </row>
    <row r="175" spans="1:3" s="49" customFormat="1" x14ac:dyDescent="0.25">
      <c r="A175" s="126" t="s">
        <v>184</v>
      </c>
      <c r="B175">
        <v>15.04</v>
      </c>
      <c r="C175" s="57">
        <f t="shared" si="9"/>
        <v>8.7512396669893962E-6</v>
      </c>
    </row>
    <row r="176" spans="1:3" s="49" customFormat="1" x14ac:dyDescent="0.25">
      <c r="A176" s="126" t="s">
        <v>218</v>
      </c>
      <c r="B176">
        <v>4.8899999999999997</v>
      </c>
      <c r="C176" s="57">
        <f t="shared" si="9"/>
        <v>4.2450317678460544E-6</v>
      </c>
    </row>
    <row r="177" spans="1:7" s="49" customFormat="1" x14ac:dyDescent="0.25">
      <c r="A177" s="126" t="s">
        <v>185</v>
      </c>
      <c r="B177">
        <v>23.79</v>
      </c>
      <c r="C177" s="57">
        <f t="shared" si="9"/>
        <v>1.077811358733877E-6</v>
      </c>
    </row>
    <row r="178" spans="1:7" s="49" customFormat="1" x14ac:dyDescent="0.25">
      <c r="A178" s="126" t="s">
        <v>186</v>
      </c>
      <c r="B178">
        <v>11.54</v>
      </c>
      <c r="C178" s="57">
        <f t="shared" si="9"/>
        <v>2.7257959618491563E-6</v>
      </c>
    </row>
    <row r="179" spans="1:7" s="49" customFormat="1" x14ac:dyDescent="0.25">
      <c r="A179" s="126" t="s">
        <v>187</v>
      </c>
      <c r="B179">
        <v>2.93</v>
      </c>
      <c r="C179" s="57">
        <f t="shared" si="9"/>
        <v>4.8115264751669324E-6</v>
      </c>
    </row>
    <row r="180" spans="1:7" s="49" customFormat="1" x14ac:dyDescent="0.25">
      <c r="A180" s="126" t="s">
        <v>189</v>
      </c>
      <c r="B180">
        <v>7.41</v>
      </c>
      <c r="C180" s="57">
        <f t="shared" si="9"/>
        <v>4.0463907665776956E-7</v>
      </c>
    </row>
    <row r="181" spans="1:7" s="49" customFormat="1" x14ac:dyDescent="0.25">
      <c r="A181" s="126" t="s">
        <v>204</v>
      </c>
      <c r="B181">
        <v>13.08</v>
      </c>
      <c r="C181" s="57">
        <f t="shared" si="9"/>
        <v>9.1963426513129434E-8</v>
      </c>
    </row>
    <row r="182" spans="1:7" s="49" customFormat="1" x14ac:dyDescent="0.25">
      <c r="A182" s="126" t="s">
        <v>235</v>
      </c>
      <c r="B182">
        <v>1.1000000000000001</v>
      </c>
      <c r="C182" s="57">
        <f t="shared" ref="C182:C191" si="10">B184/$B$197</f>
        <v>1.2580596746996106E-6</v>
      </c>
    </row>
    <row r="183" spans="1:7" s="49" customFormat="1" x14ac:dyDescent="0.25">
      <c r="A183" s="126" t="s">
        <v>139</v>
      </c>
      <c r="B183">
        <v>0.25</v>
      </c>
      <c r="C183" s="57">
        <f t="shared" si="10"/>
        <v>2.4278344599466169E-7</v>
      </c>
    </row>
    <row r="184" spans="1:7" s="49" customFormat="1" x14ac:dyDescent="0.25">
      <c r="A184" s="126" t="s">
        <v>247</v>
      </c>
      <c r="B184">
        <v>3.42</v>
      </c>
      <c r="C184" s="57">
        <f t="shared" si="10"/>
        <v>0</v>
      </c>
    </row>
    <row r="185" spans="1:7" x14ac:dyDescent="0.25">
      <c r="A185" s="126" t="s">
        <v>148</v>
      </c>
      <c r="B185">
        <v>0.66</v>
      </c>
      <c r="C185" s="57">
        <f t="shared" si="10"/>
        <v>7.6550356229528928E-6</v>
      </c>
      <c r="D185" s="49"/>
      <c r="E185" s="49"/>
      <c r="F185" s="49"/>
      <c r="G185" s="49"/>
    </row>
    <row r="186" spans="1:7" customFormat="1" x14ac:dyDescent="0.25">
      <c r="A186" s="126" t="s">
        <v>157</v>
      </c>
      <c r="B186">
        <v>0</v>
      </c>
      <c r="C186" s="57">
        <f t="shared" si="10"/>
        <v>9.5752319685470378E-6</v>
      </c>
      <c r="D186" s="49"/>
      <c r="E186" s="49"/>
      <c r="F186" s="49"/>
      <c r="G186" s="49"/>
    </row>
    <row r="187" spans="1:7" x14ac:dyDescent="0.25">
      <c r="A187" s="126" t="s">
        <v>158</v>
      </c>
      <c r="B187">
        <v>20.81</v>
      </c>
      <c r="C187" s="57">
        <f t="shared" si="10"/>
        <v>2.2071222363151064E-7</v>
      </c>
      <c r="D187" s="49"/>
      <c r="E187" s="49"/>
      <c r="F187" s="49"/>
      <c r="G187" s="49"/>
    </row>
    <row r="188" spans="1:7" s="49" customFormat="1" x14ac:dyDescent="0.25">
      <c r="A188" s="126" t="s">
        <v>163</v>
      </c>
      <c r="B188">
        <v>26.03</v>
      </c>
      <c r="C188" s="57">
        <f t="shared" si="10"/>
        <v>2.1261944209835528E-6</v>
      </c>
    </row>
    <row r="189" spans="1:7" x14ac:dyDescent="0.25">
      <c r="A189" s="126" t="s">
        <v>248</v>
      </c>
      <c r="B189">
        <v>0.6</v>
      </c>
      <c r="C189" s="57">
        <f t="shared" si="10"/>
        <v>1.3868084718179919E-6</v>
      </c>
      <c r="D189" s="49"/>
      <c r="E189" s="49"/>
      <c r="F189" s="49"/>
      <c r="G189" s="49"/>
    </row>
    <row r="190" spans="1:7" x14ac:dyDescent="0.25">
      <c r="A190" s="126" t="s">
        <v>168</v>
      </c>
      <c r="B190">
        <v>5.78</v>
      </c>
      <c r="C190" s="57">
        <f t="shared" si="10"/>
        <v>6.4006544853138087E-7</v>
      </c>
      <c r="D190" s="49"/>
      <c r="E190" s="49"/>
      <c r="F190" s="49"/>
      <c r="G190" s="49"/>
    </row>
    <row r="191" spans="1:7" x14ac:dyDescent="0.25">
      <c r="A191" s="126" t="s">
        <v>182</v>
      </c>
      <c r="B191">
        <v>3.77</v>
      </c>
      <c r="C191" s="57">
        <f t="shared" si="10"/>
        <v>8.3245293679684754E-6</v>
      </c>
      <c r="D191" s="49"/>
      <c r="E191" s="49"/>
      <c r="F191" s="49"/>
      <c r="G191" s="49"/>
    </row>
    <row r="192" spans="1:7" x14ac:dyDescent="0.25">
      <c r="A192" s="126" t="s">
        <v>183</v>
      </c>
      <c r="B192">
        <v>1.74</v>
      </c>
      <c r="C192" s="57">
        <f t="shared" ref="C192:C193" si="11">B194/$B$197</f>
        <v>2.2496829101053821E-4</v>
      </c>
      <c r="D192" s="49"/>
      <c r="E192" s="49"/>
      <c r="F192" s="49"/>
      <c r="G192" s="49"/>
    </row>
    <row r="193" spans="1:7" x14ac:dyDescent="0.25">
      <c r="A193" s="126" t="s">
        <v>184</v>
      </c>
      <c r="B193">
        <v>22.63</v>
      </c>
      <c r="C193" s="57">
        <f t="shared" si="11"/>
        <v>3.529703451056328E-4</v>
      </c>
      <c r="D193" s="49"/>
      <c r="E193" s="49"/>
      <c r="F193" s="49"/>
      <c r="G193" s="49"/>
    </row>
    <row r="194" spans="1:7" x14ac:dyDescent="0.25">
      <c r="A194" s="58" t="s">
        <v>190</v>
      </c>
      <c r="B194" s="59">
        <f>SUM(B82:B193)</f>
        <v>611.56999999999982</v>
      </c>
      <c r="D194" s="49"/>
      <c r="E194" s="49"/>
      <c r="F194" s="49"/>
      <c r="G194" s="49"/>
    </row>
    <row r="195" spans="1:7" x14ac:dyDescent="0.25">
      <c r="A195" s="50" t="s">
        <v>191</v>
      </c>
      <c r="B195" s="69">
        <f>B80+B194</f>
        <v>959.53999999999985</v>
      </c>
      <c r="D195" s="49"/>
      <c r="E195" s="49"/>
      <c r="F195" s="49"/>
      <c r="G195" s="49"/>
    </row>
    <row r="196" spans="1:7" x14ac:dyDescent="0.25">
      <c r="A196" s="56" t="s">
        <v>194</v>
      </c>
      <c r="B196" s="65">
        <f>B17+B33+B38+B43+B59+B195</f>
        <v>2384.0119874420066</v>
      </c>
      <c r="C196" s="33"/>
      <c r="D196" s="49"/>
      <c r="E196" s="49"/>
      <c r="F196" s="49"/>
      <c r="G196" s="49"/>
    </row>
    <row r="197" spans="1:7" x14ac:dyDescent="0.25">
      <c r="A197" s="56" t="s">
        <v>30</v>
      </c>
      <c r="B197" s="33">
        <v>2718472</v>
      </c>
      <c r="D197" s="49"/>
      <c r="E197" s="49"/>
      <c r="F197" s="49"/>
      <c r="G197" s="49"/>
    </row>
    <row r="198" spans="1:7" x14ac:dyDescent="0.25">
      <c r="D198" s="49"/>
      <c r="E198" s="49"/>
      <c r="F198" s="49"/>
      <c r="G198" s="49"/>
    </row>
    <row r="199" spans="1:7" x14ac:dyDescent="0.25">
      <c r="D199" s="49"/>
      <c r="E199" s="49"/>
    </row>
    <row r="200" spans="1:7" x14ac:dyDescent="0.25">
      <c r="D200" s="49"/>
      <c r="E200" s="49"/>
    </row>
    <row r="201" spans="1:7" x14ac:dyDescent="0.25">
      <c r="D201" s="49"/>
      <c r="E201" s="49"/>
    </row>
    <row r="202" spans="1:7" x14ac:dyDescent="0.25">
      <c r="D202" s="49"/>
      <c r="E202" s="49"/>
    </row>
    <row r="203" spans="1:7" x14ac:dyDescent="0.25">
      <c r="D203" s="49"/>
      <c r="E203" s="49"/>
    </row>
    <row r="204" spans="1:7" x14ac:dyDescent="0.25">
      <c r="B204" s="76"/>
      <c r="D204" s="49"/>
      <c r="E204" s="49"/>
    </row>
    <row r="205" spans="1:7" x14ac:dyDescent="0.25">
      <c r="D205" s="49"/>
      <c r="E205" s="49"/>
    </row>
    <row r="206" spans="1:7" x14ac:dyDescent="0.25">
      <c r="D206" s="49"/>
      <c r="E206" s="49"/>
    </row>
    <row r="207" spans="1:7" x14ac:dyDescent="0.25">
      <c r="D207" s="49"/>
      <c r="E207" s="49"/>
    </row>
    <row r="208" spans="1:7" x14ac:dyDescent="0.25">
      <c r="D208" s="49"/>
      <c r="E208" s="49"/>
    </row>
    <row r="209" spans="4:5" x14ac:dyDescent="0.25">
      <c r="D209" s="49"/>
      <c r="E209" s="49"/>
    </row>
    <row r="210" spans="4:5" x14ac:dyDescent="0.25">
      <c r="D210" s="49"/>
      <c r="E210" s="49"/>
    </row>
    <row r="211" spans="4:5" x14ac:dyDescent="0.25">
      <c r="D211" s="49"/>
      <c r="E211" s="49"/>
    </row>
  </sheetData>
  <mergeCells count="3">
    <mergeCell ref="A1:K1"/>
    <mergeCell ref="T3:AE3"/>
    <mergeCell ref="AG3:AR3"/>
  </mergeCells>
  <dataValidations count="1">
    <dataValidation type="decimal" allowBlank="1" showInputMessage="1" showErrorMessage="1" errorTitle="חייב להיות מספר" error="חייב להיות מספר" sqref="B197" xr:uid="{00000000-0002-0000-09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M39"/>
  <sheetViews>
    <sheetView rightToLeft="1" zoomScale="80" zoomScaleNormal="80" workbookViewId="0">
      <selection activeCell="G15" sqref="G15"/>
    </sheetView>
  </sheetViews>
  <sheetFormatPr defaultRowHeight="15" x14ac:dyDescent="0.25"/>
  <cols>
    <col min="1" max="1" width="53.28515625" bestFit="1" customWidth="1"/>
    <col min="2" max="2" width="14.42578125" bestFit="1" customWidth="1"/>
    <col min="3" max="3" width="11.85546875" bestFit="1" customWidth="1"/>
    <col min="11" max="11" width="46.42578125" bestFit="1" customWidth="1"/>
    <col min="12" max="12" width="9.5703125" bestFit="1" customWidth="1"/>
    <col min="255" max="255" width="10.7109375" bestFit="1" customWidth="1"/>
    <col min="256" max="256" width="9" bestFit="1" customWidth="1"/>
    <col min="257" max="257" width="53.28515625" bestFit="1" customWidth="1"/>
    <col min="258" max="258" width="8.85546875" bestFit="1" customWidth="1"/>
    <col min="259" max="259" width="11.85546875" bestFit="1" customWidth="1"/>
    <col min="511" max="511" width="10.7109375" bestFit="1" customWidth="1"/>
    <col min="512" max="512" width="9" bestFit="1" customWidth="1"/>
    <col min="513" max="513" width="53.28515625" bestFit="1" customWidth="1"/>
    <col min="514" max="514" width="8.85546875" bestFit="1" customWidth="1"/>
    <col min="515" max="515" width="11.85546875" bestFit="1" customWidth="1"/>
    <col min="767" max="767" width="10.7109375" bestFit="1" customWidth="1"/>
    <col min="768" max="768" width="9" bestFit="1" customWidth="1"/>
    <col min="769" max="769" width="53.28515625" bestFit="1" customWidth="1"/>
    <col min="770" max="770" width="8.85546875" bestFit="1" customWidth="1"/>
    <col min="771" max="771" width="11.85546875" bestFit="1" customWidth="1"/>
    <col min="1023" max="1023" width="10.7109375" bestFit="1" customWidth="1"/>
    <col min="1024" max="1024" width="9" bestFit="1" customWidth="1"/>
    <col min="1025" max="1025" width="53.28515625" bestFit="1" customWidth="1"/>
    <col min="1026" max="1026" width="8.85546875" bestFit="1" customWidth="1"/>
    <col min="1027" max="1027" width="11.85546875" bestFit="1" customWidth="1"/>
    <col min="1279" max="1279" width="10.7109375" bestFit="1" customWidth="1"/>
    <col min="1280" max="1280" width="9" bestFit="1" customWidth="1"/>
    <col min="1281" max="1281" width="53.28515625" bestFit="1" customWidth="1"/>
    <col min="1282" max="1282" width="8.85546875" bestFit="1" customWidth="1"/>
    <col min="1283" max="1283" width="11.85546875" bestFit="1" customWidth="1"/>
    <col min="1535" max="1535" width="10.7109375" bestFit="1" customWidth="1"/>
    <col min="1536" max="1536" width="9" bestFit="1" customWidth="1"/>
    <col min="1537" max="1537" width="53.28515625" bestFit="1" customWidth="1"/>
    <col min="1538" max="1538" width="8.85546875" bestFit="1" customWidth="1"/>
    <col min="1539" max="1539" width="11.85546875" bestFit="1" customWidth="1"/>
    <col min="1791" max="1791" width="10.7109375" bestFit="1" customWidth="1"/>
    <col min="1792" max="1792" width="9" bestFit="1" customWidth="1"/>
    <col min="1793" max="1793" width="53.28515625" bestFit="1" customWidth="1"/>
    <col min="1794" max="1794" width="8.85546875" bestFit="1" customWidth="1"/>
    <col min="1795" max="1795" width="11.85546875" bestFit="1" customWidth="1"/>
    <col min="2047" max="2047" width="10.7109375" bestFit="1" customWidth="1"/>
    <col min="2048" max="2048" width="9" bestFit="1" customWidth="1"/>
    <col min="2049" max="2049" width="53.28515625" bestFit="1" customWidth="1"/>
    <col min="2050" max="2050" width="8.85546875" bestFit="1" customWidth="1"/>
    <col min="2051" max="2051" width="11.85546875" bestFit="1" customWidth="1"/>
    <col min="2303" max="2303" width="10.7109375" bestFit="1" customWidth="1"/>
    <col min="2304" max="2304" width="9" bestFit="1" customWidth="1"/>
    <col min="2305" max="2305" width="53.28515625" bestFit="1" customWidth="1"/>
    <col min="2306" max="2306" width="8.85546875" bestFit="1" customWidth="1"/>
    <col min="2307" max="2307" width="11.85546875" bestFit="1" customWidth="1"/>
    <col min="2559" max="2559" width="10.7109375" bestFit="1" customWidth="1"/>
    <col min="2560" max="2560" width="9" bestFit="1" customWidth="1"/>
    <col min="2561" max="2561" width="53.28515625" bestFit="1" customWidth="1"/>
    <col min="2562" max="2562" width="8.85546875" bestFit="1" customWidth="1"/>
    <col min="2563" max="2563" width="11.85546875" bestFit="1" customWidth="1"/>
    <col min="2815" max="2815" width="10.7109375" bestFit="1" customWidth="1"/>
    <col min="2816" max="2816" width="9" bestFit="1" customWidth="1"/>
    <col min="2817" max="2817" width="53.28515625" bestFit="1" customWidth="1"/>
    <col min="2818" max="2818" width="8.85546875" bestFit="1" customWidth="1"/>
    <col min="2819" max="2819" width="11.85546875" bestFit="1" customWidth="1"/>
    <col min="3071" max="3071" width="10.7109375" bestFit="1" customWidth="1"/>
    <col min="3072" max="3072" width="9" bestFit="1" customWidth="1"/>
    <col min="3073" max="3073" width="53.28515625" bestFit="1" customWidth="1"/>
    <col min="3074" max="3074" width="8.85546875" bestFit="1" customWidth="1"/>
    <col min="3075" max="3075" width="11.85546875" bestFit="1" customWidth="1"/>
    <col min="3327" max="3327" width="10.7109375" bestFit="1" customWidth="1"/>
    <col min="3328" max="3328" width="9" bestFit="1" customWidth="1"/>
    <col min="3329" max="3329" width="53.28515625" bestFit="1" customWidth="1"/>
    <col min="3330" max="3330" width="8.85546875" bestFit="1" customWidth="1"/>
    <col min="3331" max="3331" width="11.85546875" bestFit="1" customWidth="1"/>
    <col min="3583" max="3583" width="10.7109375" bestFit="1" customWidth="1"/>
    <col min="3584" max="3584" width="9" bestFit="1" customWidth="1"/>
    <col min="3585" max="3585" width="53.28515625" bestFit="1" customWidth="1"/>
    <col min="3586" max="3586" width="8.85546875" bestFit="1" customWidth="1"/>
    <col min="3587" max="3587" width="11.85546875" bestFit="1" customWidth="1"/>
    <col min="3839" max="3839" width="10.7109375" bestFit="1" customWidth="1"/>
    <col min="3840" max="3840" width="9" bestFit="1" customWidth="1"/>
    <col min="3841" max="3841" width="53.28515625" bestFit="1" customWidth="1"/>
    <col min="3842" max="3842" width="8.85546875" bestFit="1" customWidth="1"/>
    <col min="3843" max="3843" width="11.85546875" bestFit="1" customWidth="1"/>
    <col min="4095" max="4095" width="10.7109375" bestFit="1" customWidth="1"/>
    <col min="4096" max="4096" width="9" bestFit="1" customWidth="1"/>
    <col min="4097" max="4097" width="53.28515625" bestFit="1" customWidth="1"/>
    <col min="4098" max="4098" width="8.85546875" bestFit="1" customWidth="1"/>
    <col min="4099" max="4099" width="11.85546875" bestFit="1" customWidth="1"/>
    <col min="4351" max="4351" width="10.7109375" bestFit="1" customWidth="1"/>
    <col min="4352" max="4352" width="9" bestFit="1" customWidth="1"/>
    <col min="4353" max="4353" width="53.28515625" bestFit="1" customWidth="1"/>
    <col min="4354" max="4354" width="8.85546875" bestFit="1" customWidth="1"/>
    <col min="4355" max="4355" width="11.85546875" bestFit="1" customWidth="1"/>
    <col min="4607" max="4607" width="10.7109375" bestFit="1" customWidth="1"/>
    <col min="4608" max="4608" width="9" bestFit="1" customWidth="1"/>
    <col min="4609" max="4609" width="53.28515625" bestFit="1" customWidth="1"/>
    <col min="4610" max="4610" width="8.85546875" bestFit="1" customWidth="1"/>
    <col min="4611" max="4611" width="11.85546875" bestFit="1" customWidth="1"/>
    <col min="4863" max="4863" width="10.7109375" bestFit="1" customWidth="1"/>
    <col min="4864" max="4864" width="9" bestFit="1" customWidth="1"/>
    <col min="4865" max="4865" width="53.28515625" bestFit="1" customWidth="1"/>
    <col min="4866" max="4866" width="8.85546875" bestFit="1" customWidth="1"/>
    <col min="4867" max="4867" width="11.85546875" bestFit="1" customWidth="1"/>
    <col min="5119" max="5119" width="10.7109375" bestFit="1" customWidth="1"/>
    <col min="5120" max="5120" width="9" bestFit="1" customWidth="1"/>
    <col min="5121" max="5121" width="53.28515625" bestFit="1" customWidth="1"/>
    <col min="5122" max="5122" width="8.85546875" bestFit="1" customWidth="1"/>
    <col min="5123" max="5123" width="11.85546875" bestFit="1" customWidth="1"/>
    <col min="5375" max="5375" width="10.7109375" bestFit="1" customWidth="1"/>
    <col min="5376" max="5376" width="9" bestFit="1" customWidth="1"/>
    <col min="5377" max="5377" width="53.28515625" bestFit="1" customWidth="1"/>
    <col min="5378" max="5378" width="8.85546875" bestFit="1" customWidth="1"/>
    <col min="5379" max="5379" width="11.85546875" bestFit="1" customWidth="1"/>
    <col min="5631" max="5631" width="10.7109375" bestFit="1" customWidth="1"/>
    <col min="5632" max="5632" width="9" bestFit="1" customWidth="1"/>
    <col min="5633" max="5633" width="53.28515625" bestFit="1" customWidth="1"/>
    <col min="5634" max="5634" width="8.85546875" bestFit="1" customWidth="1"/>
    <col min="5635" max="5635" width="11.85546875" bestFit="1" customWidth="1"/>
    <col min="5887" max="5887" width="10.7109375" bestFit="1" customWidth="1"/>
    <col min="5888" max="5888" width="9" bestFit="1" customWidth="1"/>
    <col min="5889" max="5889" width="53.28515625" bestFit="1" customWidth="1"/>
    <col min="5890" max="5890" width="8.85546875" bestFit="1" customWidth="1"/>
    <col min="5891" max="5891" width="11.85546875" bestFit="1" customWidth="1"/>
    <col min="6143" max="6143" width="10.7109375" bestFit="1" customWidth="1"/>
    <col min="6144" max="6144" width="9" bestFit="1" customWidth="1"/>
    <col min="6145" max="6145" width="53.28515625" bestFit="1" customWidth="1"/>
    <col min="6146" max="6146" width="8.85546875" bestFit="1" customWidth="1"/>
    <col min="6147" max="6147" width="11.85546875" bestFit="1" customWidth="1"/>
    <col min="6399" max="6399" width="10.7109375" bestFit="1" customWidth="1"/>
    <col min="6400" max="6400" width="9" bestFit="1" customWidth="1"/>
    <col min="6401" max="6401" width="53.28515625" bestFit="1" customWidth="1"/>
    <col min="6402" max="6402" width="8.85546875" bestFit="1" customWidth="1"/>
    <col min="6403" max="6403" width="11.85546875" bestFit="1" customWidth="1"/>
    <col min="6655" max="6655" width="10.7109375" bestFit="1" customWidth="1"/>
    <col min="6656" max="6656" width="9" bestFit="1" customWidth="1"/>
    <col min="6657" max="6657" width="53.28515625" bestFit="1" customWidth="1"/>
    <col min="6658" max="6658" width="8.85546875" bestFit="1" customWidth="1"/>
    <col min="6659" max="6659" width="11.85546875" bestFit="1" customWidth="1"/>
    <col min="6911" max="6911" width="10.7109375" bestFit="1" customWidth="1"/>
    <col min="6912" max="6912" width="9" bestFit="1" customWidth="1"/>
    <col min="6913" max="6913" width="53.28515625" bestFit="1" customWidth="1"/>
    <col min="6914" max="6914" width="8.85546875" bestFit="1" customWidth="1"/>
    <col min="6915" max="6915" width="11.85546875" bestFit="1" customWidth="1"/>
    <col min="7167" max="7167" width="10.7109375" bestFit="1" customWidth="1"/>
    <col min="7168" max="7168" width="9" bestFit="1" customWidth="1"/>
    <col min="7169" max="7169" width="53.28515625" bestFit="1" customWidth="1"/>
    <col min="7170" max="7170" width="8.85546875" bestFit="1" customWidth="1"/>
    <col min="7171" max="7171" width="11.85546875" bestFit="1" customWidth="1"/>
    <col min="7423" max="7423" width="10.7109375" bestFit="1" customWidth="1"/>
    <col min="7424" max="7424" width="9" bestFit="1" customWidth="1"/>
    <col min="7425" max="7425" width="53.28515625" bestFit="1" customWidth="1"/>
    <col min="7426" max="7426" width="8.85546875" bestFit="1" customWidth="1"/>
    <col min="7427" max="7427" width="11.85546875" bestFit="1" customWidth="1"/>
    <col min="7679" max="7679" width="10.7109375" bestFit="1" customWidth="1"/>
    <col min="7680" max="7680" width="9" bestFit="1" customWidth="1"/>
    <col min="7681" max="7681" width="53.28515625" bestFit="1" customWidth="1"/>
    <col min="7682" max="7682" width="8.85546875" bestFit="1" customWidth="1"/>
    <col min="7683" max="7683" width="11.85546875" bestFit="1" customWidth="1"/>
    <col min="7935" max="7935" width="10.7109375" bestFit="1" customWidth="1"/>
    <col min="7936" max="7936" width="9" bestFit="1" customWidth="1"/>
    <col min="7937" max="7937" width="53.28515625" bestFit="1" customWidth="1"/>
    <col min="7938" max="7938" width="8.85546875" bestFit="1" customWidth="1"/>
    <col min="7939" max="7939" width="11.85546875" bestFit="1" customWidth="1"/>
    <col min="8191" max="8191" width="10.7109375" bestFit="1" customWidth="1"/>
    <col min="8192" max="8192" width="9" bestFit="1" customWidth="1"/>
    <col min="8193" max="8193" width="53.28515625" bestFit="1" customWidth="1"/>
    <col min="8194" max="8194" width="8.85546875" bestFit="1" customWidth="1"/>
    <col min="8195" max="8195" width="11.85546875" bestFit="1" customWidth="1"/>
    <col min="8447" max="8447" width="10.7109375" bestFit="1" customWidth="1"/>
    <col min="8448" max="8448" width="9" bestFit="1" customWidth="1"/>
    <col min="8449" max="8449" width="53.28515625" bestFit="1" customWidth="1"/>
    <col min="8450" max="8450" width="8.85546875" bestFit="1" customWidth="1"/>
    <col min="8451" max="8451" width="11.85546875" bestFit="1" customWidth="1"/>
    <col min="8703" max="8703" width="10.7109375" bestFit="1" customWidth="1"/>
    <col min="8704" max="8704" width="9" bestFit="1" customWidth="1"/>
    <col min="8705" max="8705" width="53.28515625" bestFit="1" customWidth="1"/>
    <col min="8706" max="8706" width="8.85546875" bestFit="1" customWidth="1"/>
    <col min="8707" max="8707" width="11.85546875" bestFit="1" customWidth="1"/>
    <col min="8959" max="8959" width="10.7109375" bestFit="1" customWidth="1"/>
    <col min="8960" max="8960" width="9" bestFit="1" customWidth="1"/>
    <col min="8961" max="8961" width="53.28515625" bestFit="1" customWidth="1"/>
    <col min="8962" max="8962" width="8.85546875" bestFit="1" customWidth="1"/>
    <col min="8963" max="8963" width="11.85546875" bestFit="1" customWidth="1"/>
    <col min="9215" max="9215" width="10.7109375" bestFit="1" customWidth="1"/>
    <col min="9216" max="9216" width="9" bestFit="1" customWidth="1"/>
    <col min="9217" max="9217" width="53.28515625" bestFit="1" customWidth="1"/>
    <col min="9218" max="9218" width="8.85546875" bestFit="1" customWidth="1"/>
    <col min="9219" max="9219" width="11.85546875" bestFit="1" customWidth="1"/>
    <col min="9471" max="9471" width="10.7109375" bestFit="1" customWidth="1"/>
    <col min="9472" max="9472" width="9" bestFit="1" customWidth="1"/>
    <col min="9473" max="9473" width="53.28515625" bestFit="1" customWidth="1"/>
    <col min="9474" max="9474" width="8.85546875" bestFit="1" customWidth="1"/>
    <col min="9475" max="9475" width="11.85546875" bestFit="1" customWidth="1"/>
    <col min="9727" max="9727" width="10.7109375" bestFit="1" customWidth="1"/>
    <col min="9728" max="9728" width="9" bestFit="1" customWidth="1"/>
    <col min="9729" max="9729" width="53.28515625" bestFit="1" customWidth="1"/>
    <col min="9730" max="9730" width="8.85546875" bestFit="1" customWidth="1"/>
    <col min="9731" max="9731" width="11.85546875" bestFit="1" customWidth="1"/>
    <col min="9983" max="9983" width="10.7109375" bestFit="1" customWidth="1"/>
    <col min="9984" max="9984" width="9" bestFit="1" customWidth="1"/>
    <col min="9985" max="9985" width="53.28515625" bestFit="1" customWidth="1"/>
    <col min="9986" max="9986" width="8.85546875" bestFit="1" customWidth="1"/>
    <col min="9987" max="9987" width="11.85546875" bestFit="1" customWidth="1"/>
    <col min="10239" max="10239" width="10.7109375" bestFit="1" customWidth="1"/>
    <col min="10240" max="10240" width="9" bestFit="1" customWidth="1"/>
    <col min="10241" max="10241" width="53.28515625" bestFit="1" customWidth="1"/>
    <col min="10242" max="10242" width="8.85546875" bestFit="1" customWidth="1"/>
    <col min="10243" max="10243" width="11.85546875" bestFit="1" customWidth="1"/>
    <col min="10495" max="10495" width="10.7109375" bestFit="1" customWidth="1"/>
    <col min="10496" max="10496" width="9" bestFit="1" customWidth="1"/>
    <col min="10497" max="10497" width="53.28515625" bestFit="1" customWidth="1"/>
    <col min="10498" max="10498" width="8.85546875" bestFit="1" customWidth="1"/>
    <col min="10499" max="10499" width="11.85546875" bestFit="1" customWidth="1"/>
    <col min="10751" max="10751" width="10.7109375" bestFit="1" customWidth="1"/>
    <col min="10752" max="10752" width="9" bestFit="1" customWidth="1"/>
    <col min="10753" max="10753" width="53.28515625" bestFit="1" customWidth="1"/>
    <col min="10754" max="10754" width="8.85546875" bestFit="1" customWidth="1"/>
    <col min="10755" max="10755" width="11.85546875" bestFit="1" customWidth="1"/>
    <col min="11007" max="11007" width="10.7109375" bestFit="1" customWidth="1"/>
    <col min="11008" max="11008" width="9" bestFit="1" customWidth="1"/>
    <col min="11009" max="11009" width="53.28515625" bestFit="1" customWidth="1"/>
    <col min="11010" max="11010" width="8.85546875" bestFit="1" customWidth="1"/>
    <col min="11011" max="11011" width="11.85546875" bestFit="1" customWidth="1"/>
    <col min="11263" max="11263" width="10.7109375" bestFit="1" customWidth="1"/>
    <col min="11264" max="11264" width="9" bestFit="1" customWidth="1"/>
    <col min="11265" max="11265" width="53.28515625" bestFit="1" customWidth="1"/>
    <col min="11266" max="11266" width="8.85546875" bestFit="1" customWidth="1"/>
    <col min="11267" max="11267" width="11.85546875" bestFit="1" customWidth="1"/>
    <col min="11519" max="11519" width="10.7109375" bestFit="1" customWidth="1"/>
    <col min="11520" max="11520" width="9" bestFit="1" customWidth="1"/>
    <col min="11521" max="11521" width="53.28515625" bestFit="1" customWidth="1"/>
    <col min="11522" max="11522" width="8.85546875" bestFit="1" customWidth="1"/>
    <col min="11523" max="11523" width="11.85546875" bestFit="1" customWidth="1"/>
    <col min="11775" max="11775" width="10.7109375" bestFit="1" customWidth="1"/>
    <col min="11776" max="11776" width="9" bestFit="1" customWidth="1"/>
    <col min="11777" max="11777" width="53.28515625" bestFit="1" customWidth="1"/>
    <col min="11778" max="11778" width="8.85546875" bestFit="1" customWidth="1"/>
    <col min="11779" max="11779" width="11.85546875" bestFit="1" customWidth="1"/>
    <col min="12031" max="12031" width="10.7109375" bestFit="1" customWidth="1"/>
    <col min="12032" max="12032" width="9" bestFit="1" customWidth="1"/>
    <col min="12033" max="12033" width="53.28515625" bestFit="1" customWidth="1"/>
    <col min="12034" max="12034" width="8.85546875" bestFit="1" customWidth="1"/>
    <col min="12035" max="12035" width="11.85546875" bestFit="1" customWidth="1"/>
    <col min="12287" max="12287" width="10.7109375" bestFit="1" customWidth="1"/>
    <col min="12288" max="12288" width="9" bestFit="1" customWidth="1"/>
    <col min="12289" max="12289" width="53.28515625" bestFit="1" customWidth="1"/>
    <col min="12290" max="12290" width="8.85546875" bestFit="1" customWidth="1"/>
    <col min="12291" max="12291" width="11.85546875" bestFit="1" customWidth="1"/>
    <col min="12543" max="12543" width="10.7109375" bestFit="1" customWidth="1"/>
    <col min="12544" max="12544" width="9" bestFit="1" customWidth="1"/>
    <col min="12545" max="12545" width="53.28515625" bestFit="1" customWidth="1"/>
    <col min="12546" max="12546" width="8.85546875" bestFit="1" customWidth="1"/>
    <col min="12547" max="12547" width="11.85546875" bestFit="1" customWidth="1"/>
    <col min="12799" max="12799" width="10.7109375" bestFit="1" customWidth="1"/>
    <col min="12800" max="12800" width="9" bestFit="1" customWidth="1"/>
    <col min="12801" max="12801" width="53.28515625" bestFit="1" customWidth="1"/>
    <col min="12802" max="12802" width="8.85546875" bestFit="1" customWidth="1"/>
    <col min="12803" max="12803" width="11.85546875" bestFit="1" customWidth="1"/>
    <col min="13055" max="13055" width="10.7109375" bestFit="1" customWidth="1"/>
    <col min="13056" max="13056" width="9" bestFit="1" customWidth="1"/>
    <col min="13057" max="13057" width="53.28515625" bestFit="1" customWidth="1"/>
    <col min="13058" max="13058" width="8.85546875" bestFit="1" customWidth="1"/>
    <col min="13059" max="13059" width="11.85546875" bestFit="1" customWidth="1"/>
    <col min="13311" max="13311" width="10.7109375" bestFit="1" customWidth="1"/>
    <col min="13312" max="13312" width="9" bestFit="1" customWidth="1"/>
    <col min="13313" max="13313" width="53.28515625" bestFit="1" customWidth="1"/>
    <col min="13314" max="13314" width="8.85546875" bestFit="1" customWidth="1"/>
    <col min="13315" max="13315" width="11.85546875" bestFit="1" customWidth="1"/>
    <col min="13567" max="13567" width="10.7109375" bestFit="1" customWidth="1"/>
    <col min="13568" max="13568" width="9" bestFit="1" customWidth="1"/>
    <col min="13569" max="13569" width="53.28515625" bestFit="1" customWidth="1"/>
    <col min="13570" max="13570" width="8.85546875" bestFit="1" customWidth="1"/>
    <col min="13571" max="13571" width="11.85546875" bestFit="1" customWidth="1"/>
    <col min="13823" max="13823" width="10.7109375" bestFit="1" customWidth="1"/>
    <col min="13824" max="13824" width="9" bestFit="1" customWidth="1"/>
    <col min="13825" max="13825" width="53.28515625" bestFit="1" customWidth="1"/>
    <col min="13826" max="13826" width="8.85546875" bestFit="1" customWidth="1"/>
    <col min="13827" max="13827" width="11.85546875" bestFit="1" customWidth="1"/>
    <col min="14079" max="14079" width="10.7109375" bestFit="1" customWidth="1"/>
    <col min="14080" max="14080" width="9" bestFit="1" customWidth="1"/>
    <col min="14081" max="14081" width="53.28515625" bestFit="1" customWidth="1"/>
    <col min="14082" max="14082" width="8.85546875" bestFit="1" customWidth="1"/>
    <col min="14083" max="14083" width="11.85546875" bestFit="1" customWidth="1"/>
    <col min="14335" max="14335" width="10.7109375" bestFit="1" customWidth="1"/>
    <col min="14336" max="14336" width="9" bestFit="1" customWidth="1"/>
    <col min="14337" max="14337" width="53.28515625" bestFit="1" customWidth="1"/>
    <col min="14338" max="14338" width="8.85546875" bestFit="1" customWidth="1"/>
    <col min="14339" max="14339" width="11.85546875" bestFit="1" customWidth="1"/>
    <col min="14591" max="14591" width="10.7109375" bestFit="1" customWidth="1"/>
    <col min="14592" max="14592" width="9" bestFit="1" customWidth="1"/>
    <col min="14593" max="14593" width="53.28515625" bestFit="1" customWidth="1"/>
    <col min="14594" max="14594" width="8.85546875" bestFit="1" customWidth="1"/>
    <col min="14595" max="14595" width="11.85546875" bestFit="1" customWidth="1"/>
    <col min="14847" max="14847" width="10.7109375" bestFit="1" customWidth="1"/>
    <col min="14848" max="14848" width="9" bestFit="1" customWidth="1"/>
    <col min="14849" max="14849" width="53.28515625" bestFit="1" customWidth="1"/>
    <col min="14850" max="14850" width="8.85546875" bestFit="1" customWidth="1"/>
    <col min="14851" max="14851" width="11.85546875" bestFit="1" customWidth="1"/>
    <col min="15103" max="15103" width="10.7109375" bestFit="1" customWidth="1"/>
    <col min="15104" max="15104" width="9" bestFit="1" customWidth="1"/>
    <col min="15105" max="15105" width="53.28515625" bestFit="1" customWidth="1"/>
    <col min="15106" max="15106" width="8.85546875" bestFit="1" customWidth="1"/>
    <col min="15107" max="15107" width="11.85546875" bestFit="1" customWidth="1"/>
    <col min="15359" max="15359" width="10.7109375" bestFit="1" customWidth="1"/>
    <col min="15360" max="15360" width="9" bestFit="1" customWidth="1"/>
    <col min="15361" max="15361" width="53.28515625" bestFit="1" customWidth="1"/>
    <col min="15362" max="15362" width="8.85546875" bestFit="1" customWidth="1"/>
    <col min="15363" max="15363" width="11.85546875" bestFit="1" customWidth="1"/>
    <col min="15615" max="15615" width="10.7109375" bestFit="1" customWidth="1"/>
    <col min="15616" max="15616" width="9" bestFit="1" customWidth="1"/>
    <col min="15617" max="15617" width="53.28515625" bestFit="1" customWidth="1"/>
    <col min="15618" max="15618" width="8.85546875" bestFit="1" customWidth="1"/>
    <col min="15619" max="15619" width="11.85546875" bestFit="1" customWidth="1"/>
    <col min="15871" max="15871" width="10.7109375" bestFit="1" customWidth="1"/>
    <col min="15872" max="15872" width="9" bestFit="1" customWidth="1"/>
    <col min="15873" max="15873" width="53.28515625" bestFit="1" customWidth="1"/>
    <col min="15874" max="15874" width="8.85546875" bestFit="1" customWidth="1"/>
    <col min="15875" max="15875" width="11.85546875" bestFit="1" customWidth="1"/>
    <col min="16127" max="16127" width="10.7109375" bestFit="1" customWidth="1"/>
    <col min="16128" max="16128" width="9" bestFit="1" customWidth="1"/>
    <col min="16129" max="16129" width="53.28515625" bestFit="1" customWidth="1"/>
    <col min="16130" max="16130" width="8.85546875" bestFit="1" customWidth="1"/>
    <col min="16131" max="16131" width="11.85546875" bestFit="1" customWidth="1"/>
  </cols>
  <sheetData>
    <row r="1" spans="1:13" x14ac:dyDescent="0.25">
      <c r="A1" s="142" t="s">
        <v>266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3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13" x14ac:dyDescent="0.25">
      <c r="A3" t="s">
        <v>1</v>
      </c>
      <c r="B3" t="s">
        <v>2</v>
      </c>
      <c r="C3" t="s">
        <v>3</v>
      </c>
    </row>
    <row r="4" spans="1:13" x14ac:dyDescent="0.25">
      <c r="A4" s="42" t="s">
        <v>93</v>
      </c>
    </row>
    <row r="5" spans="1:13" x14ac:dyDescent="0.25">
      <c r="A5" s="109" t="s">
        <v>195</v>
      </c>
      <c r="B5" s="98">
        <v>0</v>
      </c>
      <c r="C5" s="45">
        <f>B5/$B$39</f>
        <v>0</v>
      </c>
      <c r="J5" s="120"/>
      <c r="K5" s="122"/>
    </row>
    <row r="6" spans="1:13" x14ac:dyDescent="0.25">
      <c r="A6" s="96" t="s">
        <v>95</v>
      </c>
      <c r="B6" s="113">
        <v>0</v>
      </c>
      <c r="C6" s="4">
        <f>B6/$B$39</f>
        <v>0</v>
      </c>
      <c r="K6" s="123"/>
    </row>
    <row r="7" spans="1:13" x14ac:dyDescent="0.25">
      <c r="A7" s="108" t="s">
        <v>96</v>
      </c>
      <c r="B7" s="98"/>
      <c r="C7" s="45"/>
      <c r="J7" s="120"/>
      <c r="K7" s="122"/>
      <c r="L7" s="120"/>
      <c r="M7" s="120"/>
    </row>
    <row r="8" spans="1:13" x14ac:dyDescent="0.25">
      <c r="A8" s="109" t="s">
        <v>196</v>
      </c>
      <c r="B8" s="98">
        <v>0</v>
      </c>
      <c r="C8" s="45">
        <f>B8/$B$39</f>
        <v>0</v>
      </c>
      <c r="J8" s="120"/>
      <c r="K8" s="122"/>
    </row>
    <row r="9" spans="1:13" x14ac:dyDescent="0.25">
      <c r="A9" s="96" t="s">
        <v>101</v>
      </c>
      <c r="B9" s="113">
        <v>0</v>
      </c>
      <c r="C9" s="4">
        <f>B9/$B$39</f>
        <v>0</v>
      </c>
      <c r="K9" s="123"/>
    </row>
    <row r="10" spans="1:13" x14ac:dyDescent="0.25">
      <c r="A10" s="108" t="s">
        <v>102</v>
      </c>
      <c r="B10" s="98"/>
      <c r="C10" s="45"/>
      <c r="J10" s="120"/>
      <c r="K10" s="122"/>
      <c r="L10" s="120"/>
      <c r="M10" s="120"/>
    </row>
    <row r="11" spans="1:13" x14ac:dyDescent="0.25">
      <c r="A11" s="109" t="s">
        <v>80</v>
      </c>
      <c r="B11" s="98">
        <v>0</v>
      </c>
      <c r="C11" s="45">
        <f>B11/$B$39</f>
        <v>0</v>
      </c>
      <c r="J11" s="120"/>
      <c r="K11" s="122"/>
    </row>
    <row r="12" spans="1:13" x14ac:dyDescent="0.25">
      <c r="A12" s="109" t="s">
        <v>81</v>
      </c>
      <c r="B12" s="98">
        <v>0</v>
      </c>
      <c r="C12" s="45">
        <f>B12/$B$39</f>
        <v>0</v>
      </c>
      <c r="K12" s="123"/>
    </row>
    <row r="13" spans="1:13" x14ac:dyDescent="0.25">
      <c r="A13" s="109" t="s">
        <v>75</v>
      </c>
      <c r="B13" s="98">
        <v>0</v>
      </c>
      <c r="C13" s="45">
        <f>B13/$B$39</f>
        <v>0</v>
      </c>
      <c r="K13" s="123"/>
    </row>
    <row r="14" spans="1:13" x14ac:dyDescent="0.25">
      <c r="A14" s="96" t="s">
        <v>103</v>
      </c>
      <c r="B14" s="113">
        <v>0</v>
      </c>
      <c r="C14" s="4">
        <f>B14/$B$39</f>
        <v>0</v>
      </c>
      <c r="K14" s="123"/>
    </row>
    <row r="15" spans="1:13" x14ac:dyDescent="0.25">
      <c r="A15" s="108" t="s">
        <v>104</v>
      </c>
      <c r="B15" s="98"/>
      <c r="C15" s="45"/>
      <c r="J15" s="120"/>
      <c r="K15" s="122"/>
      <c r="L15" s="120"/>
      <c r="M15" s="120"/>
    </row>
    <row r="16" spans="1:13" x14ac:dyDescent="0.25">
      <c r="A16" s="109" t="s">
        <v>80</v>
      </c>
      <c r="B16" s="98">
        <v>0</v>
      </c>
      <c r="C16" s="45">
        <f>B16/$B$39</f>
        <v>0</v>
      </c>
      <c r="J16" s="120"/>
      <c r="K16" s="122"/>
    </row>
    <row r="17" spans="1:13" x14ac:dyDescent="0.25">
      <c r="A17" s="109" t="s">
        <v>81</v>
      </c>
      <c r="B17" s="98">
        <v>0</v>
      </c>
      <c r="C17" s="45">
        <f>B17/$B$39</f>
        <v>0</v>
      </c>
      <c r="K17" s="123"/>
    </row>
    <row r="18" spans="1:13" x14ac:dyDescent="0.25">
      <c r="A18" s="109" t="s">
        <v>75</v>
      </c>
      <c r="B18" s="98">
        <v>0</v>
      </c>
      <c r="C18" s="45">
        <f>B18/$B$39</f>
        <v>0</v>
      </c>
      <c r="K18" s="123"/>
    </row>
    <row r="19" spans="1:13" x14ac:dyDescent="0.25">
      <c r="A19" s="96" t="s">
        <v>105</v>
      </c>
      <c r="B19" s="113">
        <v>0</v>
      </c>
      <c r="C19" s="4">
        <f>B19/$B$39</f>
        <v>0</v>
      </c>
      <c r="K19" s="123"/>
    </row>
    <row r="20" spans="1:13" x14ac:dyDescent="0.25">
      <c r="A20" s="108" t="s">
        <v>106</v>
      </c>
      <c r="B20" s="98"/>
      <c r="C20" s="45"/>
      <c r="J20" s="120"/>
      <c r="K20" s="122"/>
      <c r="L20" s="120"/>
      <c r="M20" s="120"/>
    </row>
    <row r="21" spans="1:13" x14ac:dyDescent="0.25">
      <c r="A21" s="108" t="s">
        <v>107</v>
      </c>
      <c r="B21" s="98"/>
      <c r="C21" s="45"/>
      <c r="J21" s="120"/>
      <c r="K21" s="122"/>
    </row>
    <row r="22" spans="1:13" x14ac:dyDescent="0.25">
      <c r="A22" s="109" t="s">
        <v>108</v>
      </c>
      <c r="B22" s="98">
        <v>0</v>
      </c>
      <c r="C22" s="45">
        <f>B22/$B$39</f>
        <v>0</v>
      </c>
      <c r="J22" s="120"/>
      <c r="K22" s="122"/>
    </row>
    <row r="23" spans="1:13" x14ac:dyDescent="0.25">
      <c r="A23" s="96" t="s">
        <v>109</v>
      </c>
      <c r="B23" s="113">
        <v>0</v>
      </c>
      <c r="C23" s="4">
        <f>B23/$B$39</f>
        <v>0</v>
      </c>
      <c r="K23" s="123"/>
    </row>
    <row r="24" spans="1:13" x14ac:dyDescent="0.25">
      <c r="A24" s="108" t="s">
        <v>110</v>
      </c>
      <c r="B24" s="98"/>
      <c r="C24" s="45"/>
      <c r="J24" s="120"/>
      <c r="K24" s="122"/>
      <c r="L24" s="120"/>
      <c r="M24" s="120"/>
    </row>
    <row r="25" spans="1:13" x14ac:dyDescent="0.25">
      <c r="A25" s="109" t="s">
        <v>197</v>
      </c>
      <c r="B25" s="98">
        <v>0</v>
      </c>
      <c r="C25" s="45">
        <f>B25/$B$39</f>
        <v>0</v>
      </c>
      <c r="J25" s="120"/>
      <c r="K25" s="122"/>
    </row>
    <row r="26" spans="1:13" x14ac:dyDescent="0.25">
      <c r="A26" s="96" t="s">
        <v>119</v>
      </c>
      <c r="B26" s="113">
        <v>0</v>
      </c>
      <c r="C26" s="4">
        <f>B26/$B$39</f>
        <v>0</v>
      </c>
      <c r="K26" s="123"/>
    </row>
    <row r="27" spans="1:13" x14ac:dyDescent="0.25">
      <c r="A27" s="108" t="s">
        <v>120</v>
      </c>
      <c r="B27" s="33">
        <v>0</v>
      </c>
      <c r="C27" s="7">
        <f>B27/$B$39</f>
        <v>0</v>
      </c>
      <c r="J27" s="120"/>
      <c r="K27" s="122"/>
      <c r="L27" s="120"/>
      <c r="M27" s="120"/>
    </row>
    <row r="28" spans="1:13" x14ac:dyDescent="0.25">
      <c r="A28" s="108" t="s">
        <v>121</v>
      </c>
      <c r="B28" s="98"/>
      <c r="C28" s="45"/>
      <c r="J28" s="120"/>
      <c r="K28" s="122"/>
      <c r="L28" s="120"/>
      <c r="M28" s="120"/>
    </row>
    <row r="29" spans="1:13" x14ac:dyDescent="0.25">
      <c r="A29" s="108" t="s">
        <v>122</v>
      </c>
      <c r="B29" s="98"/>
      <c r="C29" s="45"/>
      <c r="J29" s="120"/>
      <c r="K29" s="122"/>
    </row>
    <row r="30" spans="1:13" x14ac:dyDescent="0.25">
      <c r="A30" s="109" t="s">
        <v>198</v>
      </c>
      <c r="B30" s="98">
        <v>0</v>
      </c>
      <c r="C30" s="45">
        <f>B30/$B$39</f>
        <v>0</v>
      </c>
      <c r="J30" s="120"/>
      <c r="K30" s="122"/>
    </row>
    <row r="31" spans="1:13" x14ac:dyDescent="0.25">
      <c r="A31" s="109" t="s">
        <v>199</v>
      </c>
      <c r="B31" s="98">
        <v>0</v>
      </c>
      <c r="C31" s="45">
        <f>B31/$B$39</f>
        <v>0</v>
      </c>
      <c r="K31" s="123"/>
    </row>
    <row r="32" spans="1:13" x14ac:dyDescent="0.25">
      <c r="A32" s="109" t="s">
        <v>126</v>
      </c>
      <c r="B32" s="98">
        <v>0</v>
      </c>
      <c r="C32" s="45">
        <f>B32/$B$39</f>
        <v>0</v>
      </c>
      <c r="J32" s="120"/>
      <c r="K32" s="122"/>
      <c r="L32" s="120"/>
      <c r="M32" s="120"/>
    </row>
    <row r="33" spans="1:13" x14ac:dyDescent="0.25">
      <c r="A33" s="96" t="s">
        <v>127</v>
      </c>
      <c r="B33" s="113">
        <f>SUM(B30:B32)</f>
        <v>0</v>
      </c>
      <c r="C33" s="4">
        <f>B33/$B$39</f>
        <v>0</v>
      </c>
      <c r="J33" s="120"/>
      <c r="K33" s="122"/>
    </row>
    <row r="34" spans="1:13" x14ac:dyDescent="0.25">
      <c r="A34" s="108" t="s">
        <v>128</v>
      </c>
      <c r="B34" s="98"/>
      <c r="C34" s="45"/>
      <c r="K34" s="123"/>
    </row>
    <row r="35" spans="1:13" x14ac:dyDescent="0.25">
      <c r="A35" s="109" t="s">
        <v>200</v>
      </c>
      <c r="B35" s="98">
        <v>0</v>
      </c>
      <c r="C35" s="45">
        <f>B35/$B$39</f>
        <v>0</v>
      </c>
      <c r="J35" s="120"/>
      <c r="K35" s="122"/>
      <c r="L35" s="120"/>
      <c r="M35" s="120"/>
    </row>
    <row r="36" spans="1:13" x14ac:dyDescent="0.25">
      <c r="A36" s="96" t="s">
        <v>190</v>
      </c>
      <c r="B36" s="113">
        <v>0</v>
      </c>
      <c r="C36" s="4">
        <f>B36/$B$39</f>
        <v>0</v>
      </c>
      <c r="J36" s="120"/>
      <c r="K36" s="122"/>
      <c r="L36" s="120"/>
      <c r="M36" s="120"/>
    </row>
    <row r="37" spans="1:13" x14ac:dyDescent="0.25">
      <c r="A37" s="108" t="s">
        <v>191</v>
      </c>
      <c r="B37" s="33">
        <v>0</v>
      </c>
      <c r="C37" s="7">
        <f>B37/$B$39</f>
        <v>0</v>
      </c>
      <c r="J37" s="120"/>
      <c r="K37" s="122"/>
      <c r="L37" s="120"/>
      <c r="M37" s="120"/>
    </row>
    <row r="38" spans="1:13" x14ac:dyDescent="0.25">
      <c r="A38" s="42" t="s">
        <v>192</v>
      </c>
      <c r="B38" s="33">
        <v>0</v>
      </c>
      <c r="C38" s="7">
        <f>B38/$B$39</f>
        <v>0</v>
      </c>
      <c r="J38" s="120"/>
      <c r="K38" s="122"/>
      <c r="L38" s="116"/>
      <c r="M38" s="120"/>
    </row>
    <row r="39" spans="1:13" s="49" customFormat="1" x14ac:dyDescent="0.25">
      <c r="A39" s="56" t="s">
        <v>30</v>
      </c>
      <c r="B39" s="33">
        <v>75299</v>
      </c>
      <c r="C39" s="66">
        <f>B39/$B$39</f>
        <v>1</v>
      </c>
    </row>
  </sheetData>
  <mergeCells count="1">
    <mergeCell ref="A1:K1"/>
  </mergeCells>
  <dataValidations count="1">
    <dataValidation type="decimal" allowBlank="1" showInputMessage="1" showErrorMessage="1" errorTitle="חייב להיות מספר" error="חייב להיות מספר" sqref="B39" xr:uid="{00000000-0002-0000-0A00-000000000000}">
      <formula1>-100000000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XFD112"/>
  <sheetViews>
    <sheetView rightToLeft="1" zoomScale="80" zoomScaleNormal="80" workbookViewId="0">
      <selection activeCell="H3" sqref="H3:J1048576"/>
    </sheetView>
  </sheetViews>
  <sheetFormatPr defaultRowHeight="15" x14ac:dyDescent="0.25"/>
  <cols>
    <col min="1" max="1" width="53.28515625" bestFit="1" customWidth="1"/>
    <col min="2" max="2" width="10.5703125" bestFit="1" customWidth="1"/>
    <col min="3" max="3" width="11.85546875" bestFit="1" customWidth="1"/>
    <col min="7" max="7" width="9" customWidth="1"/>
    <col min="8" max="8" width="46.42578125" customWidth="1"/>
    <col min="9" max="9" width="9.5703125" customWidth="1"/>
    <col min="10" max="15" width="9" customWidth="1"/>
    <col min="255" max="255" width="10.7109375" bestFit="1" customWidth="1"/>
    <col min="256" max="256" width="9" bestFit="1" customWidth="1"/>
    <col min="257" max="257" width="53.28515625" bestFit="1" customWidth="1"/>
    <col min="259" max="259" width="11.85546875" bestFit="1" customWidth="1"/>
    <col min="511" max="511" width="10.7109375" bestFit="1" customWidth="1"/>
    <col min="512" max="512" width="9" bestFit="1" customWidth="1"/>
    <col min="513" max="513" width="53.28515625" bestFit="1" customWidth="1"/>
    <col min="515" max="515" width="11.85546875" bestFit="1" customWidth="1"/>
    <col min="767" max="767" width="10.7109375" bestFit="1" customWidth="1"/>
    <col min="768" max="768" width="9" bestFit="1" customWidth="1"/>
    <col min="769" max="769" width="53.28515625" bestFit="1" customWidth="1"/>
    <col min="771" max="771" width="11.85546875" bestFit="1" customWidth="1"/>
    <col min="1023" max="1023" width="10.7109375" bestFit="1" customWidth="1"/>
    <col min="1024" max="1024" width="9" bestFit="1" customWidth="1"/>
    <col min="1025" max="1025" width="53.28515625" bestFit="1" customWidth="1"/>
    <col min="1027" max="1027" width="11.85546875" bestFit="1" customWidth="1"/>
    <col min="1279" max="1279" width="10.7109375" bestFit="1" customWidth="1"/>
    <col min="1280" max="1280" width="9" bestFit="1" customWidth="1"/>
    <col min="1281" max="1281" width="53.28515625" bestFit="1" customWidth="1"/>
    <col min="1283" max="1283" width="11.85546875" bestFit="1" customWidth="1"/>
    <col min="1535" max="1535" width="10.7109375" bestFit="1" customWidth="1"/>
    <col min="1536" max="1536" width="9" bestFit="1" customWidth="1"/>
    <col min="1537" max="1537" width="53.28515625" bestFit="1" customWidth="1"/>
    <col min="1539" max="1539" width="11.85546875" bestFit="1" customWidth="1"/>
    <col min="1791" max="1791" width="10.7109375" bestFit="1" customWidth="1"/>
    <col min="1792" max="1792" width="9" bestFit="1" customWidth="1"/>
    <col min="1793" max="1793" width="53.28515625" bestFit="1" customWidth="1"/>
    <col min="1795" max="1795" width="11.85546875" bestFit="1" customWidth="1"/>
    <col min="2047" max="2047" width="10.7109375" bestFit="1" customWidth="1"/>
    <col min="2048" max="2048" width="9" bestFit="1" customWidth="1"/>
    <col min="2049" max="2049" width="53.28515625" bestFit="1" customWidth="1"/>
    <col min="2051" max="2051" width="11.85546875" bestFit="1" customWidth="1"/>
    <col min="2303" max="2303" width="10.7109375" bestFit="1" customWidth="1"/>
    <col min="2304" max="2304" width="9" bestFit="1" customWidth="1"/>
    <col min="2305" max="2305" width="53.28515625" bestFit="1" customWidth="1"/>
    <col min="2307" max="2307" width="11.85546875" bestFit="1" customWidth="1"/>
    <col min="2559" max="2559" width="10.7109375" bestFit="1" customWidth="1"/>
    <col min="2560" max="2560" width="9" bestFit="1" customWidth="1"/>
    <col min="2561" max="2561" width="53.28515625" bestFit="1" customWidth="1"/>
    <col min="2563" max="2563" width="11.85546875" bestFit="1" customWidth="1"/>
    <col min="2815" max="2815" width="10.7109375" bestFit="1" customWidth="1"/>
    <col min="2816" max="2816" width="9" bestFit="1" customWidth="1"/>
    <col min="2817" max="2817" width="53.28515625" bestFit="1" customWidth="1"/>
    <col min="2819" max="2819" width="11.85546875" bestFit="1" customWidth="1"/>
    <col min="3071" max="3071" width="10.7109375" bestFit="1" customWidth="1"/>
    <col min="3072" max="3072" width="9" bestFit="1" customWidth="1"/>
    <col min="3073" max="3073" width="53.28515625" bestFit="1" customWidth="1"/>
    <col min="3075" max="3075" width="11.85546875" bestFit="1" customWidth="1"/>
    <col min="3327" max="3327" width="10.7109375" bestFit="1" customWidth="1"/>
    <col min="3328" max="3328" width="9" bestFit="1" customWidth="1"/>
    <col min="3329" max="3329" width="53.28515625" bestFit="1" customWidth="1"/>
    <col min="3331" max="3331" width="11.85546875" bestFit="1" customWidth="1"/>
    <col min="3583" max="3583" width="10.7109375" bestFit="1" customWidth="1"/>
    <col min="3584" max="3584" width="9" bestFit="1" customWidth="1"/>
    <col min="3585" max="3585" width="53.28515625" bestFit="1" customWidth="1"/>
    <col min="3587" max="3587" width="11.85546875" bestFit="1" customWidth="1"/>
    <col min="3839" max="3839" width="10.7109375" bestFit="1" customWidth="1"/>
    <col min="3840" max="3840" width="9" bestFit="1" customWidth="1"/>
    <col min="3841" max="3841" width="53.28515625" bestFit="1" customWidth="1"/>
    <col min="3843" max="3843" width="11.85546875" bestFit="1" customWidth="1"/>
    <col min="4095" max="4095" width="10.7109375" bestFit="1" customWidth="1"/>
    <col min="4096" max="4096" width="9" bestFit="1" customWidth="1"/>
    <col min="4097" max="4097" width="53.28515625" bestFit="1" customWidth="1"/>
    <col min="4099" max="4099" width="11.85546875" bestFit="1" customWidth="1"/>
    <col min="4351" max="4351" width="10.7109375" bestFit="1" customWidth="1"/>
    <col min="4352" max="4352" width="9" bestFit="1" customWidth="1"/>
    <col min="4353" max="4353" width="53.28515625" bestFit="1" customWidth="1"/>
    <col min="4355" max="4355" width="11.85546875" bestFit="1" customWidth="1"/>
    <col min="4607" max="4607" width="10.7109375" bestFit="1" customWidth="1"/>
    <col min="4608" max="4608" width="9" bestFit="1" customWidth="1"/>
    <col min="4609" max="4609" width="53.28515625" bestFit="1" customWidth="1"/>
    <col min="4611" max="4611" width="11.85546875" bestFit="1" customWidth="1"/>
    <col min="4863" max="4863" width="10.7109375" bestFit="1" customWidth="1"/>
    <col min="4864" max="4864" width="9" bestFit="1" customWidth="1"/>
    <col min="4865" max="4865" width="53.28515625" bestFit="1" customWidth="1"/>
    <col min="4867" max="4867" width="11.85546875" bestFit="1" customWidth="1"/>
    <col min="5119" max="5119" width="10.7109375" bestFit="1" customWidth="1"/>
    <col min="5120" max="5120" width="9" bestFit="1" customWidth="1"/>
    <col min="5121" max="5121" width="53.28515625" bestFit="1" customWidth="1"/>
    <col min="5123" max="5123" width="11.85546875" bestFit="1" customWidth="1"/>
    <col min="5375" max="5375" width="10.7109375" bestFit="1" customWidth="1"/>
    <col min="5376" max="5376" width="9" bestFit="1" customWidth="1"/>
    <col min="5377" max="5377" width="53.28515625" bestFit="1" customWidth="1"/>
    <col min="5379" max="5379" width="11.85546875" bestFit="1" customWidth="1"/>
    <col min="5631" max="5631" width="10.7109375" bestFit="1" customWidth="1"/>
    <col min="5632" max="5632" width="9" bestFit="1" customWidth="1"/>
    <col min="5633" max="5633" width="53.28515625" bestFit="1" customWidth="1"/>
    <col min="5635" max="5635" width="11.85546875" bestFit="1" customWidth="1"/>
    <col min="5887" max="5887" width="10.7109375" bestFit="1" customWidth="1"/>
    <col min="5888" max="5888" width="9" bestFit="1" customWidth="1"/>
    <col min="5889" max="5889" width="53.28515625" bestFit="1" customWidth="1"/>
    <col min="5891" max="5891" width="11.85546875" bestFit="1" customWidth="1"/>
    <col min="6143" max="6143" width="10.7109375" bestFit="1" customWidth="1"/>
    <col min="6144" max="6144" width="9" bestFit="1" customWidth="1"/>
    <col min="6145" max="6145" width="53.28515625" bestFit="1" customWidth="1"/>
    <col min="6147" max="6147" width="11.85546875" bestFit="1" customWidth="1"/>
    <col min="6399" max="6399" width="10.7109375" bestFit="1" customWidth="1"/>
    <col min="6400" max="6400" width="9" bestFit="1" customWidth="1"/>
    <col min="6401" max="6401" width="53.28515625" bestFit="1" customWidth="1"/>
    <col min="6403" max="6403" width="11.85546875" bestFit="1" customWidth="1"/>
    <col min="6655" max="6655" width="10.7109375" bestFit="1" customWidth="1"/>
    <col min="6656" max="6656" width="9" bestFit="1" customWidth="1"/>
    <col min="6657" max="6657" width="53.28515625" bestFit="1" customWidth="1"/>
    <col min="6659" max="6659" width="11.85546875" bestFit="1" customWidth="1"/>
    <col min="6911" max="6911" width="10.7109375" bestFit="1" customWidth="1"/>
    <col min="6912" max="6912" width="9" bestFit="1" customWidth="1"/>
    <col min="6913" max="6913" width="53.28515625" bestFit="1" customWidth="1"/>
    <col min="6915" max="6915" width="11.85546875" bestFit="1" customWidth="1"/>
    <col min="7167" max="7167" width="10.7109375" bestFit="1" customWidth="1"/>
    <col min="7168" max="7168" width="9" bestFit="1" customWidth="1"/>
    <col min="7169" max="7169" width="53.28515625" bestFit="1" customWidth="1"/>
    <col min="7171" max="7171" width="11.85546875" bestFit="1" customWidth="1"/>
    <col min="7423" max="7423" width="10.7109375" bestFit="1" customWidth="1"/>
    <col min="7424" max="7424" width="9" bestFit="1" customWidth="1"/>
    <col min="7425" max="7425" width="53.28515625" bestFit="1" customWidth="1"/>
    <col min="7427" max="7427" width="11.85546875" bestFit="1" customWidth="1"/>
    <col min="7679" max="7679" width="10.7109375" bestFit="1" customWidth="1"/>
    <col min="7680" max="7680" width="9" bestFit="1" customWidth="1"/>
    <col min="7681" max="7681" width="53.28515625" bestFit="1" customWidth="1"/>
    <col min="7683" max="7683" width="11.85546875" bestFit="1" customWidth="1"/>
    <col min="7935" max="7935" width="10.7109375" bestFit="1" customWidth="1"/>
    <col min="7936" max="7936" width="9" bestFit="1" customWidth="1"/>
    <col min="7937" max="7937" width="53.28515625" bestFit="1" customWidth="1"/>
    <col min="7939" max="7939" width="11.85546875" bestFit="1" customWidth="1"/>
    <col min="8191" max="8191" width="10.7109375" bestFit="1" customWidth="1"/>
    <col min="8192" max="8192" width="9" bestFit="1" customWidth="1"/>
    <col min="8193" max="8193" width="53.28515625" bestFit="1" customWidth="1"/>
    <col min="8195" max="8195" width="11.85546875" bestFit="1" customWidth="1"/>
    <col min="8447" max="8447" width="10.7109375" bestFit="1" customWidth="1"/>
    <col min="8448" max="8448" width="9" bestFit="1" customWidth="1"/>
    <col min="8449" max="8449" width="53.28515625" bestFit="1" customWidth="1"/>
    <col min="8451" max="8451" width="11.85546875" bestFit="1" customWidth="1"/>
    <col min="8703" max="8703" width="10.7109375" bestFit="1" customWidth="1"/>
    <col min="8704" max="8704" width="9" bestFit="1" customWidth="1"/>
    <col min="8705" max="8705" width="53.28515625" bestFit="1" customWidth="1"/>
    <col min="8707" max="8707" width="11.85546875" bestFit="1" customWidth="1"/>
    <col min="8959" max="8959" width="10.7109375" bestFit="1" customWidth="1"/>
    <col min="8960" max="8960" width="9" bestFit="1" customWidth="1"/>
    <col min="8961" max="8961" width="53.28515625" bestFit="1" customWidth="1"/>
    <col min="8963" max="8963" width="11.85546875" bestFit="1" customWidth="1"/>
    <col min="9215" max="9215" width="10.7109375" bestFit="1" customWidth="1"/>
    <col min="9216" max="9216" width="9" bestFit="1" customWidth="1"/>
    <col min="9217" max="9217" width="53.28515625" bestFit="1" customWidth="1"/>
    <col min="9219" max="9219" width="11.85546875" bestFit="1" customWidth="1"/>
    <col min="9471" max="9471" width="10.7109375" bestFit="1" customWidth="1"/>
    <col min="9472" max="9472" width="9" bestFit="1" customWidth="1"/>
    <col min="9473" max="9473" width="53.28515625" bestFit="1" customWidth="1"/>
    <col min="9475" max="9475" width="11.85546875" bestFit="1" customWidth="1"/>
    <col min="9727" max="9727" width="10.7109375" bestFit="1" customWidth="1"/>
    <col min="9728" max="9728" width="9" bestFit="1" customWidth="1"/>
    <col min="9729" max="9729" width="53.28515625" bestFit="1" customWidth="1"/>
    <col min="9731" max="9731" width="11.85546875" bestFit="1" customWidth="1"/>
    <col min="9983" max="9983" width="10.7109375" bestFit="1" customWidth="1"/>
    <col min="9984" max="9984" width="9" bestFit="1" customWidth="1"/>
    <col min="9985" max="9985" width="53.28515625" bestFit="1" customWidth="1"/>
    <col min="9987" max="9987" width="11.85546875" bestFit="1" customWidth="1"/>
    <col min="10239" max="10239" width="10.7109375" bestFit="1" customWidth="1"/>
    <col min="10240" max="10240" width="9" bestFit="1" customWidth="1"/>
    <col min="10241" max="10241" width="53.28515625" bestFit="1" customWidth="1"/>
    <col min="10243" max="10243" width="11.85546875" bestFit="1" customWidth="1"/>
    <col min="10495" max="10495" width="10.7109375" bestFit="1" customWidth="1"/>
    <col min="10496" max="10496" width="9" bestFit="1" customWidth="1"/>
    <col min="10497" max="10497" width="53.28515625" bestFit="1" customWidth="1"/>
    <col min="10499" max="10499" width="11.85546875" bestFit="1" customWidth="1"/>
    <col min="10751" max="10751" width="10.7109375" bestFit="1" customWidth="1"/>
    <col min="10752" max="10752" width="9" bestFit="1" customWidth="1"/>
    <col min="10753" max="10753" width="53.28515625" bestFit="1" customWidth="1"/>
    <col min="10755" max="10755" width="11.85546875" bestFit="1" customWidth="1"/>
    <col min="11007" max="11007" width="10.7109375" bestFit="1" customWidth="1"/>
    <col min="11008" max="11008" width="9" bestFit="1" customWidth="1"/>
    <col min="11009" max="11009" width="53.28515625" bestFit="1" customWidth="1"/>
    <col min="11011" max="11011" width="11.85546875" bestFit="1" customWidth="1"/>
    <col min="11263" max="11263" width="10.7109375" bestFit="1" customWidth="1"/>
    <col min="11264" max="11264" width="9" bestFit="1" customWidth="1"/>
    <col min="11265" max="11265" width="53.28515625" bestFit="1" customWidth="1"/>
    <col min="11267" max="11267" width="11.85546875" bestFit="1" customWidth="1"/>
    <col min="11519" max="11519" width="10.7109375" bestFit="1" customWidth="1"/>
    <col min="11520" max="11520" width="9" bestFit="1" customWidth="1"/>
    <col min="11521" max="11521" width="53.28515625" bestFit="1" customWidth="1"/>
    <col min="11523" max="11523" width="11.85546875" bestFit="1" customWidth="1"/>
    <col min="11775" max="11775" width="10.7109375" bestFit="1" customWidth="1"/>
    <col min="11776" max="11776" width="9" bestFit="1" customWidth="1"/>
    <col min="11777" max="11777" width="53.28515625" bestFit="1" customWidth="1"/>
    <col min="11779" max="11779" width="11.85546875" bestFit="1" customWidth="1"/>
    <col min="12031" max="12031" width="10.7109375" bestFit="1" customWidth="1"/>
    <col min="12032" max="12032" width="9" bestFit="1" customWidth="1"/>
    <col min="12033" max="12033" width="53.28515625" bestFit="1" customWidth="1"/>
    <col min="12035" max="12035" width="11.85546875" bestFit="1" customWidth="1"/>
    <col min="12287" max="12287" width="10.7109375" bestFit="1" customWidth="1"/>
    <col min="12288" max="12288" width="9" bestFit="1" customWidth="1"/>
    <col min="12289" max="12289" width="53.28515625" bestFit="1" customWidth="1"/>
    <col min="12291" max="12291" width="11.85546875" bestFit="1" customWidth="1"/>
    <col min="12543" max="12543" width="10.7109375" bestFit="1" customWidth="1"/>
    <col min="12544" max="12544" width="9" bestFit="1" customWidth="1"/>
    <col min="12545" max="12545" width="53.28515625" bestFit="1" customWidth="1"/>
    <col min="12547" max="12547" width="11.85546875" bestFit="1" customWidth="1"/>
    <col min="12799" max="12799" width="10.7109375" bestFit="1" customWidth="1"/>
    <col min="12800" max="12800" width="9" bestFit="1" customWidth="1"/>
    <col min="12801" max="12801" width="53.28515625" bestFit="1" customWidth="1"/>
    <col min="12803" max="12803" width="11.85546875" bestFit="1" customWidth="1"/>
    <col min="13055" max="13055" width="10.7109375" bestFit="1" customWidth="1"/>
    <col min="13056" max="13056" width="9" bestFit="1" customWidth="1"/>
    <col min="13057" max="13057" width="53.28515625" bestFit="1" customWidth="1"/>
    <col min="13059" max="13059" width="11.85546875" bestFit="1" customWidth="1"/>
    <col min="13311" max="13311" width="10.7109375" bestFit="1" customWidth="1"/>
    <col min="13312" max="13312" width="9" bestFit="1" customWidth="1"/>
    <col min="13313" max="13313" width="53.28515625" bestFit="1" customWidth="1"/>
    <col min="13315" max="13315" width="11.85546875" bestFit="1" customWidth="1"/>
    <col min="13567" max="13567" width="10.7109375" bestFit="1" customWidth="1"/>
    <col min="13568" max="13568" width="9" bestFit="1" customWidth="1"/>
    <col min="13569" max="13569" width="53.28515625" bestFit="1" customWidth="1"/>
    <col min="13571" max="13571" width="11.85546875" bestFit="1" customWidth="1"/>
    <col min="13823" max="13823" width="10.7109375" bestFit="1" customWidth="1"/>
    <col min="13824" max="13824" width="9" bestFit="1" customWidth="1"/>
    <col min="13825" max="13825" width="53.28515625" bestFit="1" customWidth="1"/>
    <col min="13827" max="13827" width="11.85546875" bestFit="1" customWidth="1"/>
    <col min="14079" max="14079" width="10.7109375" bestFit="1" customWidth="1"/>
    <col min="14080" max="14080" width="9" bestFit="1" customWidth="1"/>
    <col min="14081" max="14081" width="53.28515625" bestFit="1" customWidth="1"/>
    <col min="14083" max="14083" width="11.85546875" bestFit="1" customWidth="1"/>
    <col min="14335" max="14335" width="10.7109375" bestFit="1" customWidth="1"/>
    <col min="14336" max="14336" width="9" bestFit="1" customWidth="1"/>
    <col min="14337" max="14337" width="53.28515625" bestFit="1" customWidth="1"/>
    <col min="14339" max="14339" width="11.85546875" bestFit="1" customWidth="1"/>
    <col min="14591" max="14591" width="10.7109375" bestFit="1" customWidth="1"/>
    <col min="14592" max="14592" width="9" bestFit="1" customWidth="1"/>
    <col min="14593" max="14593" width="53.28515625" bestFit="1" customWidth="1"/>
    <col min="14595" max="14595" width="11.85546875" bestFit="1" customWidth="1"/>
    <col min="14847" max="14847" width="10.7109375" bestFit="1" customWidth="1"/>
    <col min="14848" max="14848" width="9" bestFit="1" customWidth="1"/>
    <col min="14849" max="14849" width="53.28515625" bestFit="1" customWidth="1"/>
    <col min="14851" max="14851" width="11.85546875" bestFit="1" customWidth="1"/>
    <col min="15103" max="15103" width="10.7109375" bestFit="1" customWidth="1"/>
    <col min="15104" max="15104" width="9" bestFit="1" customWidth="1"/>
    <col min="15105" max="15105" width="53.28515625" bestFit="1" customWidth="1"/>
    <col min="15107" max="15107" width="11.85546875" bestFit="1" customWidth="1"/>
    <col min="15359" max="15359" width="10.7109375" bestFit="1" customWidth="1"/>
    <col min="15360" max="15360" width="9" bestFit="1" customWidth="1"/>
    <col min="15361" max="15361" width="53.28515625" bestFit="1" customWidth="1"/>
    <col min="15363" max="15363" width="11.85546875" bestFit="1" customWidth="1"/>
    <col min="15615" max="15615" width="10.7109375" bestFit="1" customWidth="1"/>
    <col min="15616" max="15616" width="9" bestFit="1" customWidth="1"/>
    <col min="15617" max="15617" width="53.28515625" bestFit="1" customWidth="1"/>
    <col min="15619" max="15619" width="11.85546875" bestFit="1" customWidth="1"/>
    <col min="15871" max="15871" width="10.7109375" bestFit="1" customWidth="1"/>
    <col min="15872" max="15872" width="9" bestFit="1" customWidth="1"/>
    <col min="15873" max="15873" width="53.28515625" bestFit="1" customWidth="1"/>
    <col min="15875" max="15875" width="11.85546875" bestFit="1" customWidth="1"/>
    <col min="16127" max="16127" width="10.7109375" bestFit="1" customWidth="1"/>
    <col min="16128" max="16128" width="9" bestFit="1" customWidth="1"/>
    <col min="16129" max="16129" width="53.28515625" bestFit="1" customWidth="1"/>
    <col min="16131" max="16131" width="11.85546875" bestFit="1" customWidth="1"/>
  </cols>
  <sheetData>
    <row r="1" spans="1:11" x14ac:dyDescent="0.25">
      <c r="A1" s="142" t="s">
        <v>267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11" s="77" customFormat="1" x14ac:dyDescent="0.25">
      <c r="A3" s="77" t="s">
        <v>1</v>
      </c>
      <c r="B3" s="77" t="s">
        <v>2</v>
      </c>
      <c r="C3" s="77" t="s">
        <v>3</v>
      </c>
    </row>
    <row r="4" spans="1:11" s="77" customFormat="1" x14ac:dyDescent="0.25">
      <c r="A4" s="78" t="s">
        <v>93</v>
      </c>
      <c r="B4" s="79"/>
      <c r="C4" s="79"/>
      <c r="H4"/>
      <c r="I4"/>
      <c r="J4"/>
    </row>
    <row r="5" spans="1:11" s="77" customFormat="1" x14ac:dyDescent="0.25">
      <c r="A5" s="94" t="s">
        <v>201</v>
      </c>
      <c r="B5" s="95">
        <v>2.7730000000000001</v>
      </c>
      <c r="C5" s="80">
        <f>B5/$B$86</f>
        <v>8.2314177155070058E-5</v>
      </c>
      <c r="H5" s="122"/>
      <c r="I5"/>
      <c r="J5"/>
    </row>
    <row r="6" spans="1:11" s="77" customFormat="1" x14ac:dyDescent="0.25">
      <c r="A6" s="96" t="s">
        <v>95</v>
      </c>
      <c r="B6" s="97">
        <f>SUM(B5)</f>
        <v>2.7730000000000001</v>
      </c>
      <c r="C6" s="81">
        <f>SUM(C5)</f>
        <v>8.2314177155070058E-5</v>
      </c>
      <c r="H6" s="123"/>
      <c r="I6"/>
      <c r="J6"/>
    </row>
    <row r="7" spans="1:11" s="77" customFormat="1" x14ac:dyDescent="0.25">
      <c r="A7" s="88" t="s">
        <v>96</v>
      </c>
      <c r="B7" s="98"/>
      <c r="C7" s="82"/>
      <c r="H7" s="122"/>
      <c r="I7" s="120"/>
      <c r="J7" s="120"/>
    </row>
    <row r="8" spans="1:11" s="77" customFormat="1" x14ac:dyDescent="0.25">
      <c r="A8" s="89" t="s">
        <v>196</v>
      </c>
      <c r="B8" s="98">
        <v>0</v>
      </c>
      <c r="C8" s="82">
        <f>B8/$B$86</f>
        <v>0</v>
      </c>
      <c r="H8" s="122"/>
      <c r="I8"/>
      <c r="J8"/>
    </row>
    <row r="9" spans="1:11" s="77" customFormat="1" x14ac:dyDescent="0.25">
      <c r="A9" s="96" t="s">
        <v>101</v>
      </c>
      <c r="B9" s="97">
        <v>0</v>
      </c>
      <c r="C9" s="81">
        <f>B9/$B$86</f>
        <v>0</v>
      </c>
      <c r="H9" s="123"/>
      <c r="I9"/>
      <c r="J9"/>
    </row>
    <row r="10" spans="1:11" s="77" customFormat="1" x14ac:dyDescent="0.25">
      <c r="A10" s="88" t="s">
        <v>102</v>
      </c>
      <c r="B10" s="98"/>
      <c r="C10" s="82"/>
      <c r="H10" s="122"/>
      <c r="I10" s="120"/>
      <c r="J10" s="120"/>
    </row>
    <row r="11" spans="1:11" s="77" customFormat="1" x14ac:dyDescent="0.25">
      <c r="A11" s="89" t="s">
        <v>80</v>
      </c>
      <c r="B11" s="98">
        <v>0</v>
      </c>
      <c r="C11" s="82">
        <f>B11/$B$86</f>
        <v>0</v>
      </c>
      <c r="H11" s="122"/>
      <c r="I11"/>
      <c r="J11"/>
    </row>
    <row r="12" spans="1:11" s="77" customFormat="1" x14ac:dyDescent="0.25">
      <c r="A12" s="89" t="s">
        <v>81</v>
      </c>
      <c r="B12" s="98">
        <v>0</v>
      </c>
      <c r="C12" s="82">
        <f>B12/$B$86</f>
        <v>0</v>
      </c>
      <c r="H12" s="123"/>
      <c r="I12"/>
      <c r="J12"/>
    </row>
    <row r="13" spans="1:11" s="77" customFormat="1" x14ac:dyDescent="0.25">
      <c r="A13" s="89" t="s">
        <v>75</v>
      </c>
      <c r="B13" s="98">
        <v>0</v>
      </c>
      <c r="C13" s="82">
        <f>B13/$B$86</f>
        <v>0</v>
      </c>
      <c r="H13" s="123"/>
      <c r="I13"/>
      <c r="J13"/>
    </row>
    <row r="14" spans="1:11" s="77" customFormat="1" x14ac:dyDescent="0.25">
      <c r="A14" s="96" t="s">
        <v>103</v>
      </c>
      <c r="B14" s="97">
        <v>0</v>
      </c>
      <c r="C14" s="81">
        <f>B14/$B$86</f>
        <v>0</v>
      </c>
      <c r="H14" s="123"/>
      <c r="I14"/>
      <c r="J14"/>
    </row>
    <row r="15" spans="1:11" s="77" customFormat="1" x14ac:dyDescent="0.25">
      <c r="A15" s="88" t="s">
        <v>104</v>
      </c>
      <c r="B15" s="98"/>
      <c r="C15" s="82"/>
      <c r="H15" s="122"/>
      <c r="I15" s="120"/>
      <c r="J15" s="120"/>
    </row>
    <row r="16" spans="1:11" s="77" customFormat="1" x14ac:dyDescent="0.25">
      <c r="A16" s="89" t="s">
        <v>80</v>
      </c>
      <c r="B16" s="98">
        <v>0</v>
      </c>
      <c r="C16" s="82">
        <f>B16/$B$86</f>
        <v>0</v>
      </c>
      <c r="H16" s="122"/>
      <c r="I16"/>
      <c r="J16"/>
    </row>
    <row r="17" spans="1:17" s="77" customFormat="1" x14ac:dyDescent="0.25">
      <c r="A17" s="89" t="s">
        <v>81</v>
      </c>
      <c r="B17" s="98">
        <v>0</v>
      </c>
      <c r="C17" s="82">
        <f>B17/$B$86</f>
        <v>0</v>
      </c>
      <c r="H17" s="123"/>
      <c r="I17"/>
      <c r="J17"/>
    </row>
    <row r="18" spans="1:17" s="77" customFormat="1" x14ac:dyDescent="0.25">
      <c r="A18" s="89" t="s">
        <v>75</v>
      </c>
      <c r="B18" s="98">
        <v>0</v>
      </c>
      <c r="C18" s="82">
        <f>B18/$B$86</f>
        <v>0</v>
      </c>
      <c r="H18" s="123"/>
      <c r="I18"/>
      <c r="J18"/>
    </row>
    <row r="19" spans="1:17" s="77" customFormat="1" x14ac:dyDescent="0.25">
      <c r="A19" s="96" t="s">
        <v>105</v>
      </c>
      <c r="B19" s="97">
        <v>0</v>
      </c>
      <c r="C19" s="81">
        <f>B19/$B$86</f>
        <v>0</v>
      </c>
      <c r="H19" s="123"/>
      <c r="I19"/>
      <c r="J19"/>
    </row>
    <row r="20" spans="1:17" s="77" customFormat="1" x14ac:dyDescent="0.25">
      <c r="A20" s="88" t="s">
        <v>106</v>
      </c>
      <c r="B20" s="98"/>
      <c r="C20" s="82"/>
      <c r="H20" s="122"/>
      <c r="I20" s="120"/>
      <c r="J20" s="120"/>
    </row>
    <row r="21" spans="1:17" s="77" customFormat="1" x14ac:dyDescent="0.25">
      <c r="A21" s="88" t="s">
        <v>107</v>
      </c>
      <c r="B21" s="98"/>
      <c r="C21" s="82"/>
      <c r="H21" s="122"/>
      <c r="I21"/>
      <c r="J21"/>
    </row>
    <row r="22" spans="1:17" s="77" customFormat="1" x14ac:dyDescent="0.25">
      <c r="A22" s="89" t="s">
        <v>108</v>
      </c>
      <c r="B22" s="98">
        <v>0</v>
      </c>
      <c r="C22" s="82">
        <f>B22/$B$86</f>
        <v>0</v>
      </c>
      <c r="H22" s="122"/>
      <c r="I22"/>
      <c r="J22"/>
    </row>
    <row r="23" spans="1:17" s="77" customFormat="1" x14ac:dyDescent="0.25">
      <c r="A23" s="96" t="s">
        <v>109</v>
      </c>
      <c r="B23" s="97">
        <v>0</v>
      </c>
      <c r="C23" s="81">
        <f>B23/$B$86</f>
        <v>0</v>
      </c>
      <c r="H23" s="123"/>
      <c r="I23"/>
      <c r="J23"/>
    </row>
    <row r="24" spans="1:17" s="77" customFormat="1" x14ac:dyDescent="0.25">
      <c r="A24" s="88" t="s">
        <v>110</v>
      </c>
      <c r="B24" s="98"/>
      <c r="C24" s="82"/>
      <c r="H24" s="122"/>
      <c r="I24" s="120"/>
      <c r="J24" s="120"/>
    </row>
    <row r="25" spans="1:17" s="77" customFormat="1" x14ac:dyDescent="0.25">
      <c r="A25" s="89" t="s">
        <v>111</v>
      </c>
      <c r="B25">
        <v>1.1499999999999999</v>
      </c>
      <c r="C25" s="82">
        <f>B25/$B$86</f>
        <v>3.4136784611731177E-5</v>
      </c>
      <c r="H25" s="122"/>
      <c r="I25"/>
      <c r="J25"/>
    </row>
    <row r="26" spans="1:17" x14ac:dyDescent="0.25">
      <c r="A26" s="96" t="s">
        <v>119</v>
      </c>
      <c r="B26" s="97">
        <f>SUM(B25)</f>
        <v>1.1499999999999999</v>
      </c>
      <c r="C26" s="81">
        <f>B26/$B$86</f>
        <v>3.4136784611731177E-5</v>
      </c>
      <c r="H26" s="123"/>
    </row>
    <row r="27" spans="1:17" x14ac:dyDescent="0.25">
      <c r="A27" s="99" t="s">
        <v>120</v>
      </c>
      <c r="B27" s="100">
        <f>SUM(B23,B26)</f>
        <v>1.1499999999999999</v>
      </c>
      <c r="C27" s="101">
        <f>B27/$B$86</f>
        <v>3.4136784611731177E-5</v>
      </c>
      <c r="H27" s="122"/>
      <c r="I27" s="120"/>
      <c r="J27" s="120"/>
    </row>
    <row r="28" spans="1:17" x14ac:dyDescent="0.25">
      <c r="A28" s="88" t="s">
        <v>121</v>
      </c>
      <c r="B28" s="98"/>
      <c r="C28" s="82"/>
      <c r="H28" s="122"/>
      <c r="I28" s="120"/>
      <c r="J28" s="120"/>
    </row>
    <row r="29" spans="1:17" x14ac:dyDescent="0.25">
      <c r="A29" s="88" t="s">
        <v>122</v>
      </c>
      <c r="B29" s="98"/>
      <c r="C29" s="82"/>
      <c r="H29" s="122"/>
    </row>
    <row r="30" spans="1:17" x14ac:dyDescent="0.25">
      <c r="A30" s="123" t="s">
        <v>230</v>
      </c>
      <c r="B30">
        <v>0.19</v>
      </c>
      <c r="C30" s="82">
        <f>B30/$B$86</f>
        <v>5.6399905010686295E-6</v>
      </c>
      <c r="H30" s="122"/>
    </row>
    <row r="31" spans="1:17" x14ac:dyDescent="0.25">
      <c r="A31" s="123" t="s">
        <v>124</v>
      </c>
      <c r="B31">
        <v>0.66</v>
      </c>
      <c r="C31" s="82">
        <f>B31/$B$86</f>
        <v>1.9591545951080503E-5</v>
      </c>
      <c r="H31" s="123"/>
      <c r="Q31" s="126"/>
    </row>
    <row r="32" spans="1:17" x14ac:dyDescent="0.25">
      <c r="A32" s="114" t="s">
        <v>216</v>
      </c>
      <c r="B32">
        <v>0.35</v>
      </c>
      <c r="C32" s="82">
        <f>B32/$B$86</f>
        <v>1.0389456186179054E-5</v>
      </c>
      <c r="H32" s="123"/>
      <c r="Q32" s="126"/>
    </row>
    <row r="33" spans="1:17 16384:16384" x14ac:dyDescent="0.25">
      <c r="A33" s="123" t="s">
        <v>231</v>
      </c>
      <c r="B33">
        <v>0.86</v>
      </c>
      <c r="C33" s="82">
        <f>B33/$B$86</f>
        <v>2.5528378057468533E-5</v>
      </c>
      <c r="H33" s="123"/>
      <c r="Q33" s="126"/>
    </row>
    <row r="34" spans="1:17 16384:16384" x14ac:dyDescent="0.25">
      <c r="A34" s="89" t="s">
        <v>202</v>
      </c>
      <c r="B34">
        <v>1.1499999999999999</v>
      </c>
      <c r="C34" s="82">
        <f>B34/$B$86</f>
        <v>3.4136784611731177E-5</v>
      </c>
      <c r="H34" s="123"/>
      <c r="Q34" s="126"/>
    </row>
    <row r="35" spans="1:17 16384:16384" x14ac:dyDescent="0.25">
      <c r="A35" s="96" t="s">
        <v>127</v>
      </c>
      <c r="B35" s="97">
        <f>SUM(B30:B34)</f>
        <v>3.21</v>
      </c>
      <c r="C35" s="81">
        <f>SUM(C30:C34)</f>
        <v>9.5286155307527888E-5</v>
      </c>
      <c r="H35" s="123"/>
      <c r="Q35" s="124"/>
      <c r="XFD35" s="83">
        <f>SUM(C35)</f>
        <v>9.5286155307527888E-5</v>
      </c>
    </row>
    <row r="36" spans="1:17 16384:16384" x14ac:dyDescent="0.25">
      <c r="A36" s="88" t="s">
        <v>128</v>
      </c>
      <c r="B36" s="98"/>
      <c r="C36" s="82"/>
      <c r="H36" s="123"/>
    </row>
    <row r="37" spans="1:17 16384:16384" x14ac:dyDescent="0.25">
      <c r="A37" s="123" t="s">
        <v>129</v>
      </c>
      <c r="B37">
        <v>0.08</v>
      </c>
      <c r="C37" s="84">
        <f t="shared" ref="C37:C50" si="0">B37/$B$86</f>
        <v>2.3747328425552125E-6</v>
      </c>
      <c r="H37" s="122"/>
      <c r="I37" s="120"/>
      <c r="J37" s="120"/>
    </row>
    <row r="38" spans="1:17 16384:16384" x14ac:dyDescent="0.25">
      <c r="A38" s="123" t="s">
        <v>130</v>
      </c>
      <c r="B38">
        <v>7.0000000000000007E-2</v>
      </c>
      <c r="C38" s="84">
        <f t="shared" si="0"/>
        <v>2.0778912372358113E-6</v>
      </c>
      <c r="H38" s="122"/>
    </row>
    <row r="39" spans="1:17 16384:16384" x14ac:dyDescent="0.25">
      <c r="A39" s="123" t="s">
        <v>131</v>
      </c>
      <c r="B39">
        <v>7.0000000000000007E-2</v>
      </c>
      <c r="C39" s="84">
        <f t="shared" si="0"/>
        <v>2.0778912372358113E-6</v>
      </c>
      <c r="H39" s="123"/>
    </row>
    <row r="40" spans="1:17 16384:16384" x14ac:dyDescent="0.25">
      <c r="A40" s="123" t="s">
        <v>132</v>
      </c>
      <c r="B40">
        <v>0.18</v>
      </c>
      <c r="C40" s="84">
        <f t="shared" si="0"/>
        <v>5.3431488957492283E-6</v>
      </c>
      <c r="H40" s="123"/>
    </row>
    <row r="41" spans="1:17 16384:16384" x14ac:dyDescent="0.25">
      <c r="A41" s="123" t="s">
        <v>133</v>
      </c>
      <c r="B41">
        <v>0.02</v>
      </c>
      <c r="C41" s="84">
        <f t="shared" si="0"/>
        <v>5.9368321063880314E-7</v>
      </c>
      <c r="H41" s="123"/>
    </row>
    <row r="42" spans="1:17 16384:16384" x14ac:dyDescent="0.25">
      <c r="A42" s="123" t="s">
        <v>136</v>
      </c>
      <c r="B42">
        <v>0.43</v>
      </c>
      <c r="C42" s="84">
        <f t="shared" si="0"/>
        <v>1.2764189028734267E-5</v>
      </c>
      <c r="H42" s="123"/>
    </row>
    <row r="43" spans="1:17 16384:16384" x14ac:dyDescent="0.25">
      <c r="A43" s="123" t="s">
        <v>138</v>
      </c>
      <c r="B43">
        <v>0.63</v>
      </c>
      <c r="C43" s="84">
        <f t="shared" si="0"/>
        <v>1.8701021135122297E-5</v>
      </c>
      <c r="H43" s="123"/>
    </row>
    <row r="44" spans="1:17 16384:16384" x14ac:dyDescent="0.25">
      <c r="A44" s="123" t="s">
        <v>193</v>
      </c>
      <c r="B44">
        <v>0.87</v>
      </c>
      <c r="C44" s="84">
        <f t="shared" si="0"/>
        <v>2.5825219662787936E-5</v>
      </c>
      <c r="H44" s="123"/>
    </row>
    <row r="45" spans="1:17 16384:16384" x14ac:dyDescent="0.25">
      <c r="A45" s="123" t="s">
        <v>140</v>
      </c>
      <c r="B45">
        <v>0.42</v>
      </c>
      <c r="C45" s="84">
        <f t="shared" si="0"/>
        <v>1.2467347423414866E-5</v>
      </c>
      <c r="H45" s="123"/>
    </row>
    <row r="46" spans="1:17 16384:16384" x14ac:dyDescent="0.25">
      <c r="A46" s="123" t="s">
        <v>141</v>
      </c>
      <c r="B46">
        <v>1.49</v>
      </c>
      <c r="C46" s="84">
        <f t="shared" si="0"/>
        <v>4.4229399192590834E-5</v>
      </c>
      <c r="H46" s="123"/>
    </row>
    <row r="47" spans="1:17 16384:16384" x14ac:dyDescent="0.25">
      <c r="A47" s="123" t="s">
        <v>165</v>
      </c>
      <c r="B47">
        <v>0.11</v>
      </c>
      <c r="C47" s="84">
        <f t="shared" si="0"/>
        <v>3.2652576585134174E-6</v>
      </c>
      <c r="H47" s="123"/>
    </row>
    <row r="48" spans="1:17 16384:16384" x14ac:dyDescent="0.25">
      <c r="A48" s="123" t="s">
        <v>148</v>
      </c>
      <c r="B48">
        <v>0.11</v>
      </c>
      <c r="C48" s="84">
        <f t="shared" si="0"/>
        <v>3.2652576585134174E-6</v>
      </c>
      <c r="H48" s="123"/>
    </row>
    <row r="49" spans="1:8" x14ac:dyDescent="0.25">
      <c r="A49" s="123" t="s">
        <v>232</v>
      </c>
      <c r="B49">
        <v>0.61</v>
      </c>
      <c r="C49" s="84">
        <f t="shared" si="0"/>
        <v>1.8107337924483495E-5</v>
      </c>
      <c r="H49" s="123"/>
    </row>
    <row r="50" spans="1:8" x14ac:dyDescent="0.25">
      <c r="A50" s="123" t="s">
        <v>150</v>
      </c>
      <c r="B50">
        <v>0.79</v>
      </c>
      <c r="C50" s="84">
        <f t="shared" si="0"/>
        <v>2.3450486820232723E-5</v>
      </c>
      <c r="H50" s="123"/>
    </row>
    <row r="51" spans="1:8" x14ac:dyDescent="0.25">
      <c r="A51" s="123" t="s">
        <v>166</v>
      </c>
      <c r="B51">
        <v>1.1100000000000001</v>
      </c>
      <c r="C51" s="84">
        <f t="shared" ref="C51:C76" si="1">B51/$B$86</f>
        <v>3.2949418190453579E-5</v>
      </c>
      <c r="H51" s="123"/>
    </row>
    <row r="52" spans="1:8" x14ac:dyDescent="0.25">
      <c r="A52" s="123" t="s">
        <v>206</v>
      </c>
      <c r="B52">
        <v>0.82</v>
      </c>
      <c r="C52" s="84">
        <f t="shared" si="1"/>
        <v>2.4341011636190929E-5</v>
      </c>
      <c r="H52" s="123"/>
    </row>
    <row r="53" spans="1:8" x14ac:dyDescent="0.25">
      <c r="A53" s="123" t="s">
        <v>154</v>
      </c>
      <c r="B53">
        <v>0.27</v>
      </c>
      <c r="C53" s="84">
        <f t="shared" si="1"/>
        <v>8.0147233436238425E-6</v>
      </c>
      <c r="H53" s="123"/>
    </row>
    <row r="54" spans="1:8" x14ac:dyDescent="0.25">
      <c r="A54" s="123" t="s">
        <v>155</v>
      </c>
      <c r="B54">
        <v>0.43</v>
      </c>
      <c r="C54" s="84">
        <f t="shared" si="1"/>
        <v>1.2764189028734267E-5</v>
      </c>
      <c r="H54" s="123"/>
    </row>
    <row r="55" spans="1:8" x14ac:dyDescent="0.25">
      <c r="A55" s="123" t="s">
        <v>156</v>
      </c>
      <c r="B55">
        <v>0.08</v>
      </c>
      <c r="C55" s="84">
        <f t="shared" si="1"/>
        <v>2.3747328425552125E-6</v>
      </c>
      <c r="H55" s="123"/>
    </row>
    <row r="56" spans="1:8" x14ac:dyDescent="0.25">
      <c r="A56" s="123" t="s">
        <v>158</v>
      </c>
      <c r="B56">
        <v>1.62</v>
      </c>
      <c r="C56" s="84">
        <f t="shared" si="1"/>
        <v>4.8088340061743058E-5</v>
      </c>
      <c r="H56" s="123"/>
    </row>
    <row r="57" spans="1:8" x14ac:dyDescent="0.25">
      <c r="A57" s="123" t="s">
        <v>161</v>
      </c>
      <c r="B57">
        <v>1.94</v>
      </c>
      <c r="C57" s="84">
        <f t="shared" si="1"/>
        <v>5.7587271431963903E-5</v>
      </c>
      <c r="H57" s="123"/>
    </row>
    <row r="58" spans="1:8" x14ac:dyDescent="0.25">
      <c r="A58" s="123" t="s">
        <v>164</v>
      </c>
      <c r="B58">
        <v>0.98</v>
      </c>
      <c r="C58" s="84">
        <f t="shared" si="1"/>
        <v>2.9090477321301355E-5</v>
      </c>
      <c r="H58" s="123"/>
    </row>
    <row r="59" spans="1:8" x14ac:dyDescent="0.25">
      <c r="A59" s="123" t="s">
        <v>162</v>
      </c>
      <c r="B59">
        <v>0.75</v>
      </c>
      <c r="C59" s="84">
        <f t="shared" si="1"/>
        <v>2.2263120398955119E-5</v>
      </c>
      <c r="H59" s="123"/>
    </row>
    <row r="60" spans="1:8" x14ac:dyDescent="0.25">
      <c r="A60" s="123" t="s">
        <v>163</v>
      </c>
      <c r="B60">
        <v>2.78</v>
      </c>
      <c r="C60" s="84">
        <f t="shared" si="1"/>
        <v>8.2521966278793624E-5</v>
      </c>
      <c r="H60" s="123"/>
    </row>
    <row r="61" spans="1:8" x14ac:dyDescent="0.25">
      <c r="A61" s="123" t="s">
        <v>169</v>
      </c>
      <c r="B61">
        <v>0</v>
      </c>
      <c r="C61" s="84">
        <f t="shared" si="1"/>
        <v>0</v>
      </c>
      <c r="H61" s="123"/>
    </row>
    <row r="62" spans="1:8" x14ac:dyDescent="0.25">
      <c r="A62" s="123" t="s">
        <v>170</v>
      </c>
      <c r="B62">
        <v>0.06</v>
      </c>
      <c r="C62" s="84">
        <f t="shared" si="1"/>
        <v>1.7810496319164093E-6</v>
      </c>
      <c r="H62" s="123"/>
    </row>
    <row r="63" spans="1:8" x14ac:dyDescent="0.25">
      <c r="A63" s="123" t="s">
        <v>173</v>
      </c>
      <c r="B63">
        <v>0.62</v>
      </c>
      <c r="C63" s="84">
        <f t="shared" si="1"/>
        <v>1.8404179529802898E-5</v>
      </c>
      <c r="H63" s="123"/>
    </row>
    <row r="64" spans="1:8" x14ac:dyDescent="0.25">
      <c r="A64" s="123" t="s">
        <v>174</v>
      </c>
      <c r="B64">
        <v>0.5</v>
      </c>
      <c r="C64" s="84">
        <f t="shared" si="1"/>
        <v>1.4842080265970079E-5</v>
      </c>
      <c r="H64" s="123"/>
    </row>
    <row r="65" spans="1:17" x14ac:dyDescent="0.25">
      <c r="A65" s="123" t="s">
        <v>177</v>
      </c>
      <c r="B65">
        <v>0.05</v>
      </c>
      <c r="C65" s="84">
        <f t="shared" si="1"/>
        <v>1.4842080265970079E-6</v>
      </c>
      <c r="H65" s="123"/>
    </row>
    <row r="66" spans="1:17" x14ac:dyDescent="0.25">
      <c r="A66" s="123" t="s">
        <v>217</v>
      </c>
      <c r="B66">
        <v>0.53</v>
      </c>
      <c r="C66" s="84">
        <f t="shared" si="1"/>
        <v>1.5732605081928285E-5</v>
      </c>
      <c r="H66" s="123"/>
    </row>
    <row r="67" spans="1:17" x14ac:dyDescent="0.25">
      <c r="A67" s="123" t="s">
        <v>178</v>
      </c>
      <c r="B67">
        <v>1.26</v>
      </c>
      <c r="C67" s="84">
        <f t="shared" si="1"/>
        <v>3.7402042270244595E-5</v>
      </c>
      <c r="H67" s="123"/>
      <c r="Q67" s="126"/>
    </row>
    <row r="68" spans="1:17" x14ac:dyDescent="0.25">
      <c r="A68" s="123" t="s">
        <v>233</v>
      </c>
      <c r="B68">
        <v>0.18</v>
      </c>
      <c r="C68" s="84">
        <f t="shared" si="1"/>
        <v>5.3431488957492283E-6</v>
      </c>
      <c r="H68" s="123"/>
      <c r="Q68" s="126"/>
    </row>
    <row r="69" spans="1:17" x14ac:dyDescent="0.25">
      <c r="A69" s="123" t="s">
        <v>234</v>
      </c>
      <c r="B69">
        <v>0</v>
      </c>
      <c r="C69" s="84">
        <f t="shared" si="1"/>
        <v>0</v>
      </c>
      <c r="H69" s="123"/>
      <c r="Q69" s="126"/>
    </row>
    <row r="70" spans="1:17" x14ac:dyDescent="0.25">
      <c r="A70" s="123" t="s">
        <v>179</v>
      </c>
      <c r="B70">
        <v>2.97</v>
      </c>
      <c r="C70" s="84">
        <f t="shared" si="1"/>
        <v>8.8161956779862273E-5</v>
      </c>
      <c r="H70" s="123"/>
      <c r="Q70" s="126"/>
    </row>
    <row r="71" spans="1:17" x14ac:dyDescent="0.25">
      <c r="A71" s="123" t="s">
        <v>180</v>
      </c>
      <c r="B71">
        <v>0.47</v>
      </c>
      <c r="C71" s="84">
        <f t="shared" si="1"/>
        <v>1.3951555450011873E-5</v>
      </c>
      <c r="H71" s="123"/>
      <c r="Q71" s="126"/>
    </row>
    <row r="72" spans="1:17" x14ac:dyDescent="0.25">
      <c r="A72" s="123" t="s">
        <v>167</v>
      </c>
      <c r="B72">
        <v>0.21</v>
      </c>
      <c r="C72" s="84">
        <f t="shared" si="1"/>
        <v>6.2336737117074328E-6</v>
      </c>
      <c r="H72" s="123"/>
      <c r="Q72" s="126"/>
    </row>
    <row r="73" spans="1:17" x14ac:dyDescent="0.25">
      <c r="A73" s="123" t="s">
        <v>168</v>
      </c>
      <c r="B73">
        <v>0.19</v>
      </c>
      <c r="C73" s="84">
        <f t="shared" si="1"/>
        <v>5.6399905010686295E-6</v>
      </c>
      <c r="H73" s="123"/>
      <c r="Q73" s="126"/>
    </row>
    <row r="74" spans="1:17" x14ac:dyDescent="0.25">
      <c r="A74" s="123" t="s">
        <v>181</v>
      </c>
      <c r="B74">
        <v>0.06</v>
      </c>
      <c r="C74" s="84">
        <f t="shared" si="1"/>
        <v>1.7810496319164093E-6</v>
      </c>
      <c r="H74" s="123"/>
      <c r="Q74" s="126"/>
    </row>
    <row r="75" spans="1:17" x14ac:dyDescent="0.25">
      <c r="A75" s="123" t="s">
        <v>182</v>
      </c>
      <c r="B75">
        <v>0.64</v>
      </c>
      <c r="C75" s="84">
        <f t="shared" si="1"/>
        <v>1.89978627404417E-5</v>
      </c>
      <c r="H75" s="123"/>
      <c r="Q75" s="126"/>
    </row>
    <row r="76" spans="1:17" x14ac:dyDescent="0.25">
      <c r="A76" s="123" t="s">
        <v>184</v>
      </c>
      <c r="B76">
        <v>1.4</v>
      </c>
      <c r="C76" s="84">
        <f t="shared" si="1"/>
        <v>4.1557824744716215E-5</v>
      </c>
      <c r="H76" s="123"/>
      <c r="Q76" s="126"/>
    </row>
    <row r="77" spans="1:17" x14ac:dyDescent="0.25">
      <c r="A77" s="123" t="s">
        <v>218</v>
      </c>
      <c r="B77">
        <v>0.38</v>
      </c>
      <c r="C77" s="84">
        <f t="shared" ref="C77:C82" si="2">B77/$B$86</f>
        <v>1.1279981002137259E-5</v>
      </c>
      <c r="H77" s="123"/>
      <c r="Q77" s="126"/>
    </row>
    <row r="78" spans="1:17" x14ac:dyDescent="0.25">
      <c r="A78" s="123" t="s">
        <v>185</v>
      </c>
      <c r="B78">
        <v>2.87</v>
      </c>
      <c r="C78" s="84">
        <f t="shared" si="2"/>
        <v>8.5193540726668257E-5</v>
      </c>
      <c r="H78" s="123"/>
      <c r="Q78" s="126"/>
    </row>
    <row r="79" spans="1:17" x14ac:dyDescent="0.25">
      <c r="A79" s="123" t="s">
        <v>187</v>
      </c>
      <c r="B79">
        <v>0.48</v>
      </c>
      <c r="C79" s="84">
        <f t="shared" si="2"/>
        <v>1.4248397055331274E-5</v>
      </c>
      <c r="H79" s="123"/>
      <c r="Q79" s="126"/>
    </row>
    <row r="80" spans="1:17" x14ac:dyDescent="0.25">
      <c r="A80" s="123" t="s">
        <v>189</v>
      </c>
      <c r="B80">
        <v>0.91</v>
      </c>
      <c r="C80" s="84">
        <f t="shared" si="2"/>
        <v>2.7012586084065545E-5</v>
      </c>
      <c r="H80" s="123"/>
      <c r="Q80" s="126"/>
    </row>
    <row r="81" spans="1:18" x14ac:dyDescent="0.25">
      <c r="A81" s="123" t="s">
        <v>204</v>
      </c>
      <c r="B81">
        <v>0.98</v>
      </c>
      <c r="C81" s="84">
        <f t="shared" si="2"/>
        <v>2.9090477321301355E-5</v>
      </c>
      <c r="H81" s="123"/>
      <c r="Q81" s="126"/>
    </row>
    <row r="82" spans="1:18" x14ac:dyDescent="0.25">
      <c r="A82" s="123" t="s">
        <v>235</v>
      </c>
      <c r="B82">
        <v>0.06</v>
      </c>
      <c r="C82" s="84">
        <f t="shared" si="2"/>
        <v>1.7810496319164093E-6</v>
      </c>
      <c r="H82" s="123"/>
      <c r="Q82" s="126"/>
    </row>
    <row r="83" spans="1:18" x14ac:dyDescent="0.25">
      <c r="A83" s="96" t="s">
        <v>190</v>
      </c>
      <c r="B83" s="97">
        <f>SUM(B37:B82)</f>
        <v>31.48</v>
      </c>
      <c r="C83" s="4">
        <f>SUM(C37:C82)</f>
        <v>9.344573735454761E-4</v>
      </c>
      <c r="H83" s="123"/>
      <c r="Q83" s="126"/>
    </row>
    <row r="84" spans="1:18" x14ac:dyDescent="0.25">
      <c r="A84" s="99" t="s">
        <v>191</v>
      </c>
      <c r="B84" s="100">
        <f>SUM(B35,B83)</f>
        <v>34.69</v>
      </c>
      <c r="C84" s="52">
        <f>B84/$B$86</f>
        <v>1.029743528853004E-3</v>
      </c>
      <c r="H84" s="123"/>
      <c r="Q84" s="126"/>
    </row>
    <row r="85" spans="1:18" x14ac:dyDescent="0.25">
      <c r="A85" s="88" t="s">
        <v>192</v>
      </c>
      <c r="B85" s="33">
        <f>SUM(B6,B9,B14,B19,B27,B84,)</f>
        <v>38.613</v>
      </c>
      <c r="C85" s="66">
        <f>B85/$B$86</f>
        <v>1.1461944906198053E-3</v>
      </c>
      <c r="D85" s="117"/>
      <c r="H85" s="123"/>
      <c r="Q85" s="126"/>
    </row>
    <row r="86" spans="1:18" s="55" customFormat="1" x14ac:dyDescent="0.25">
      <c r="A86" s="88" t="s">
        <v>30</v>
      </c>
      <c r="B86" s="33">
        <v>33688</v>
      </c>
      <c r="C86" s="66">
        <f>B86/$B$86</f>
        <v>1</v>
      </c>
      <c r="H86" s="123"/>
      <c r="I86"/>
      <c r="J86"/>
      <c r="Q86" s="126"/>
      <c r="R86"/>
    </row>
    <row r="87" spans="1:18" x14ac:dyDescent="0.25">
      <c r="H87" s="123"/>
      <c r="Q87" s="126"/>
    </row>
    <row r="88" spans="1:18" x14ac:dyDescent="0.25">
      <c r="H88" s="122"/>
      <c r="I88" s="120"/>
      <c r="J88" s="120"/>
      <c r="Q88" s="126"/>
    </row>
    <row r="89" spans="1:18" x14ac:dyDescent="0.25">
      <c r="H89" s="122"/>
      <c r="I89" s="120"/>
      <c r="J89" s="120"/>
      <c r="Q89" s="126"/>
    </row>
    <row r="90" spans="1:18" x14ac:dyDescent="0.25">
      <c r="H90" s="122"/>
      <c r="I90" s="120"/>
      <c r="J90" s="120"/>
      <c r="Q90" s="126"/>
    </row>
    <row r="91" spans="1:18" x14ac:dyDescent="0.25">
      <c r="H91" s="122"/>
      <c r="I91" s="116"/>
      <c r="J91" s="120"/>
      <c r="Q91" s="126"/>
    </row>
    <row r="92" spans="1:18" x14ac:dyDescent="0.25">
      <c r="Q92" s="126"/>
    </row>
    <row r="93" spans="1:18" x14ac:dyDescent="0.25">
      <c r="Q93" s="126"/>
    </row>
    <row r="94" spans="1:18" x14ac:dyDescent="0.25">
      <c r="Q94" s="126"/>
    </row>
    <row r="95" spans="1:18" x14ac:dyDescent="0.25">
      <c r="Q95" s="126"/>
    </row>
    <row r="96" spans="1:18" x14ac:dyDescent="0.25">
      <c r="Q96" s="126"/>
    </row>
    <row r="97" spans="17:17" x14ac:dyDescent="0.25">
      <c r="Q97" s="126"/>
    </row>
    <row r="98" spans="17:17" x14ac:dyDescent="0.25">
      <c r="Q98" s="126"/>
    </row>
    <row r="99" spans="17:17" x14ac:dyDescent="0.25">
      <c r="Q99" s="126"/>
    </row>
    <row r="100" spans="17:17" x14ac:dyDescent="0.25">
      <c r="Q100" s="126"/>
    </row>
    <row r="101" spans="17:17" x14ac:dyDescent="0.25">
      <c r="Q101" s="126"/>
    </row>
    <row r="102" spans="17:17" x14ac:dyDescent="0.25">
      <c r="Q102" s="126"/>
    </row>
    <row r="103" spans="17:17" x14ac:dyDescent="0.25">
      <c r="Q103" s="126"/>
    </row>
    <row r="104" spans="17:17" x14ac:dyDescent="0.25">
      <c r="Q104" s="126"/>
    </row>
    <row r="105" spans="17:17" x14ac:dyDescent="0.25">
      <c r="Q105" s="126"/>
    </row>
    <row r="106" spans="17:17" x14ac:dyDescent="0.25">
      <c r="Q106" s="126"/>
    </row>
    <row r="107" spans="17:17" x14ac:dyDescent="0.25">
      <c r="Q107" s="126"/>
    </row>
    <row r="108" spans="17:17" x14ac:dyDescent="0.25">
      <c r="Q108" s="126"/>
    </row>
    <row r="109" spans="17:17" x14ac:dyDescent="0.25">
      <c r="Q109" s="126"/>
    </row>
    <row r="110" spans="17:17" x14ac:dyDescent="0.25">
      <c r="Q110" s="126"/>
    </row>
    <row r="111" spans="17:17" x14ac:dyDescent="0.25">
      <c r="Q111" s="126"/>
    </row>
    <row r="112" spans="17:17" x14ac:dyDescent="0.25">
      <c r="Q112" s="126"/>
    </row>
  </sheetData>
  <mergeCells count="1">
    <mergeCell ref="A1:K1"/>
  </mergeCells>
  <dataValidations count="1">
    <dataValidation type="decimal" allowBlank="1" showInputMessage="1" showErrorMessage="1" errorTitle="חייב להיות מספר" error="חייב להיות מספר" sqref="B86" xr:uid="{00000000-0002-0000-0B00-000000000000}">
      <formula1>-100000000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נספח 1 - סך התשלומים ששולמו</vt:lpstr>
      <vt:lpstr>נספח 1-כללי</vt:lpstr>
      <vt:lpstr>נספח 1-  אג"ח</vt:lpstr>
      <vt:lpstr>נספח 1- מניות</vt:lpstr>
      <vt:lpstr>נספח 2 - עמלות והוצאות</vt:lpstr>
      <vt:lpstr>נספח 2- כללי</vt:lpstr>
      <vt:lpstr>נספח 2- אג"ח</vt:lpstr>
      <vt:lpstr>נספח 2-מניות</vt:lpstr>
      <vt:lpstr>נספח 3 - עמלות ניהול חיצוני</vt:lpstr>
      <vt:lpstr>נספח 3 - כללי</vt:lpstr>
      <vt:lpstr>נספח 3-אג"ח</vt:lpstr>
      <vt:lpstr>נספח 3 - מניות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Buhadana Talya</dc:creator>
  <cp:lastModifiedBy>Dror-Desktop</cp:lastModifiedBy>
  <dcterms:created xsi:type="dcterms:W3CDTF">2020-05-17T08:17:59Z</dcterms:created>
  <dcterms:modified xsi:type="dcterms:W3CDTF">2021-03-23T07:37:13Z</dcterms:modified>
</cp:coreProperties>
</file>