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C4C5A6ED-2CD9-4DA4-B143-7B3854FEF2D5}" xr6:coauthVersionLast="47" xr6:coauthVersionMax="47" xr10:uidLastSave="{00000000-0000-0000-0000-000000000000}"/>
  <bookViews>
    <workbookView xWindow="-120" yWindow="-120" windowWidth="29040" windowHeight="15840" activeTab="6" xr2:uid="{38C92C46-AEC5-4AD5-9996-22271192732F}"/>
  </bookViews>
  <sheets>
    <sheet name="סך התשלומים ששולמו בגין כל סוג " sheetId="1" r:id="rId1"/>
    <sheet name="כללי" sheetId="4" r:id="rId2"/>
    <sheet name="אשראי ואגח" sheetId="5" r:id="rId3"/>
    <sheet name="מניות" sheetId="6" r:id="rId4"/>
    <sheet name="עוקב מדד S&amp;P 500" sheetId="7" r:id="rId5"/>
    <sheet name="פרוט עמלות והוצאות" sheetId="2" r:id="rId6"/>
    <sheet name="פרוט עמלות ניהול חיצוני" sheetId="3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2" i="3" l="1"/>
  <c r="B26" i="4"/>
  <c r="B50" i="2"/>
  <c r="B17" i="7"/>
  <c r="B17" i="6"/>
  <c r="B17" i="4"/>
  <c r="B17" i="1"/>
  <c r="B21" i="1"/>
  <c r="B24" i="5"/>
  <c r="B44" i="5"/>
  <c r="B45" i="5"/>
  <c r="B24" i="6"/>
  <c r="B38" i="6"/>
  <c r="B40" i="6"/>
  <c r="B24" i="7"/>
  <c r="B20" i="1"/>
  <c r="B18" i="1"/>
  <c r="B18" i="7"/>
  <c r="B20" i="7"/>
  <c r="B44" i="6"/>
  <c r="B45" i="6"/>
  <c r="B47" i="1"/>
  <c r="B49" i="1"/>
  <c r="B39" i="1"/>
  <c r="B38" i="7"/>
  <c r="B40" i="7"/>
  <c r="B7" i="1"/>
  <c r="B4" i="1"/>
  <c r="B45" i="7"/>
  <c r="B18" i="6"/>
  <c r="B21" i="6"/>
  <c r="B49" i="6"/>
  <c r="B18" i="5"/>
  <c r="B21" i="5"/>
  <c r="B49" i="5"/>
  <c r="B18" i="4"/>
  <c r="B21" i="4"/>
  <c r="B49" i="4"/>
  <c r="B21" i="7"/>
  <c r="B49" i="7"/>
  <c r="B10" i="3"/>
  <c r="B25" i="4"/>
  <c r="B24" i="4"/>
  <c r="B26" i="1"/>
  <c r="B25" i="1"/>
  <c r="B24" i="1"/>
  <c r="B144" i="3"/>
  <c r="B44" i="4"/>
  <c r="B45" i="4"/>
  <c r="B38" i="4"/>
  <c r="B40" i="4"/>
  <c r="B44" i="1"/>
  <c r="B45" i="1"/>
  <c r="B38" i="1"/>
  <c r="B40" i="1"/>
  <c r="B38" i="5"/>
  <c r="B40" i="5"/>
</calcChain>
</file>

<file path=xl/sharedStrings.xml><?xml version="1.0" encoding="utf-8"?>
<sst xmlns="http://schemas.openxmlformats.org/spreadsheetml/2006/main" count="457" uniqueCount="223">
  <si>
    <t xml:space="preserve"> קופה 2001 חברה מנהלת אקדמאים   מספר אישור: סך התשלומים ששולמו בגין כל סוג של הוצאה ישירה לשנה המסתיימת ביום: 31/12/2024 נספח 1 </t>
  </si>
  <si>
    <t>תאור</t>
  </si>
  <si>
    <t>אלפי ש''ח</t>
  </si>
  <si>
    <t>הוצאות ישירות שאינן מסוג עמלת ניהול חיצוני</t>
  </si>
  <si>
    <t>1. סך הכל עמלות קנייה ומכירה של ניירות ערך סחירים</t>
  </si>
  <si>
    <t>א. סך עמלות קנייה ומכירה של ניירות ערך סחירים לצדדים קשורים</t>
  </si>
  <si>
    <t>ב. סך עמלות קנייה ומכירה של ניירות ערך סחירים לצדדים שאינם קשורים</t>
  </si>
  <si>
    <t>2. סך הכל דמי שמירה בשל ניירות ערך סחירים וכל עמלה שגובה מי שמבצע</t>
  </si>
  <si>
    <t>את משמרות ניירות הערך (קסטודיא)</t>
  </si>
  <si>
    <t>א. סך עמלות קסטודיאן לצדדים קשורים</t>
  </si>
  <si>
    <t>ב. סך עמלות קסטודיאן לצדדים שאינם קשורים</t>
  </si>
  <si>
    <t>3. סך הכל הוצאות הנובעות מהשקעות לא סחירות</t>
  </si>
  <si>
    <t>א. הוצאה הנובעת מהשקעה בניירות ערך לא סחירים או ממתן הלוואה למי שאינו עמית או מבוטח</t>
  </si>
  <si>
    <t>ב. סך הוצאות הנובעות מהשקעה בזכויות מקרקעין</t>
  </si>
  <si>
    <t>4. מסים החלים על משקיע מוסדי, על נכסיו, על הכנסותיו ועל עסקאות שנעשו בנכסיו</t>
  </si>
  <si>
    <t>5. סך הוצאות בעד ניהול תביעות</t>
  </si>
  <si>
    <t>6. סך הוצאות בעד מתן משכנתאות</t>
  </si>
  <si>
    <t>7. סך הכל הוצאות ישירות שאינן מסוג עמלת ניהול חיצוני (סכום סעיפים 1 עד 6)</t>
  </si>
  <si>
    <t>8. שווי ממוצע של נכסי הקופה או המסלול (ממוצע פשוט של סעיפים 8א ו- 8ב)</t>
  </si>
  <si>
    <t>9. שיעור שנתי של הוצאות ישירות שאינן מסוג עמלת ניהול חיצוני (חלוקה של סעיף 7 בסעיף 8)</t>
  </si>
  <si>
    <t>הוצאות ישירות מסוג עמלת ניהול חיצוני</t>
  </si>
  <si>
    <t>10. סך דמי ניהול משתנים - החלק מתשלום עמלת ניהול חיצוני שנגזר מתשואת הנכסים</t>
  </si>
  <si>
    <t>11. סה"כ הוצאות ישירות מסוג "עמלת ניהול חיצוני"(סכום סעיפים 11 .א עד 11 .ט)</t>
  </si>
  <si>
    <t>א. סך תשלומים הנובעים מהשקעה בקרנות השקעה בישראל</t>
  </si>
  <si>
    <t>ב. סך תשלומים הנובעים מהשקעה בקרנות השקעה בחו"ל</t>
  </si>
  <si>
    <t>ג. סך תשלומים למנהלי תיקים ישראלים בגין השקעות בחו"ל</t>
  </si>
  <si>
    <t>ד. סך תשלומים למנהלי תיקים זרים</t>
  </si>
  <si>
    <t>ה. סך תשלומים בגין השקעה בקרנות סל כאשר 75 אחוזים לפחות מנכסי הקרן הם נכסים שהונפקו</t>
  </si>
  <si>
    <t>במדינת ישראל לפי מדדים שעליהם הורה הממונה ובתנאים שהורה</t>
  </si>
  <si>
    <t>ו. סך תשלומים בגין השקעה בקרנות סל כאשר 75 אחוזים לפחות מנכסי הקרן הם נכסים שלא הונפקו</t>
  </si>
  <si>
    <t>במדינת ישראל ואינם נסחרים או מוחזקים בה</t>
  </si>
  <si>
    <t>ז. סך תשלומים בגין השקעה בקרנות נאמנות ישראליות כאשר 75 אחוזים לפחות מנכסי הקרן מושקעים</t>
  </si>
  <si>
    <t>בנכסים שלא הונפקו במדינת ישראל ואינם נסחרים או מוחזקים בה</t>
  </si>
  <si>
    <t>ח. סך תשלומים בגין השקעה בקרנות נאמנות זרות כאשר 75 אחוזים לפחות מנכסי הקרן מושקעים</t>
  </si>
  <si>
    <t>ט. סך תשלומים בגין השקעה בקרן טכנולוגיה עילית</t>
  </si>
  <si>
    <t>12. שיעור עמלת ניהול חיצוני בפועל לפני החזר, ככל שבוצע (חלוקה של סעיף 11 בסעיף 8.ב)</t>
  </si>
  <si>
    <t>13. שיעור מגבלת עמלת ניהול חיצוני שהמשקיע המוסדי הצהיר עליה עבור שנת הכספים שהסתיימה</t>
  </si>
  <si>
    <t>14. ההפרש בין שיעור מגבלת עמלת ניהול חיצוני מוצהרת לבין שיעור עמלת ניהול חיצוני בפועל</t>
  </si>
  <si>
    <t>15. א סכום שהוחזר לחוסכים (אם הוחזר)</t>
  </si>
  <si>
    <t>15. ב שיעור עמלת ניהול חיצוני בפועל לאחר החזר</t>
  </si>
  <si>
    <t>סך הכל הוצאות ישירות בפועל (למעט דמי ניהול משתנים כאמור בסעיף 10)</t>
  </si>
  <si>
    <t>16. סך כל הוצאות ישירות (סכום של סעיף 7 וסעיף 11 בניכוי סעיף 15 א)</t>
  </si>
  <si>
    <t>17. שיעור סך ההוצאות הישירות מתוך יתרת נכסים ממוצעת (חלוקה של סעיף 16 בסעיף 8)</t>
  </si>
  <si>
    <t>סך הכל הוצאות ישירות (לצורך חישוב שיעור עלות שנתית צפויה)</t>
  </si>
  <si>
    <t>18. שיעור מגבלת עמלת ניהול חיצוני שהמשקיע המוסדי הצהיר עליה בהתאם לתקנה 2א לתקנות הוצאות</t>
  </si>
  <si>
    <t>עבור שנת הכספים הבאה 2025</t>
  </si>
  <si>
    <t>19. De:שיעור הוצאות ישירות (סכום של סעיף 9 וסעיף 18)</t>
  </si>
  <si>
    <t xml:space="preserve"> קופה 2001 חברה מנהלת אקדמאים   מספר אישור: סך התשלומים ששולמו בגין כל סוג של הוצאה ישירה לשנה המסתיימת ביום: 31/12/2024 נספח 2 </t>
  </si>
  <si>
    <t>ברוקארז- עמלות קנייה ומכירה בגין ביצוע עסקאות בניירות ערך סחירים</t>
  </si>
  <si>
    <t>צדדים קשורים</t>
  </si>
  <si>
    <t>פרוט צדדים קשורים - ברוקרים</t>
  </si>
  <si>
    <t>סה"כ לצדדים קשורים</t>
  </si>
  <si>
    <t>צדדים שאינם קשורים</t>
  </si>
  <si>
    <t>בנק הפועלים</t>
  </si>
  <si>
    <t>IBI Brokerage</t>
  </si>
  <si>
    <t>jefferies lider</t>
  </si>
  <si>
    <t>EXCELLENCE</t>
  </si>
  <si>
    <t>MORE</t>
  </si>
  <si>
    <t>MINT</t>
  </si>
  <si>
    <t>אי.בי.אי</t>
  </si>
  <si>
    <t>לידר ד"ש</t>
  </si>
  <si>
    <t>בנק מזרחי</t>
  </si>
  <si>
    <t>אקסלנס נשואה</t>
  </si>
  <si>
    <t>מיטב ד"ש</t>
  </si>
  <si>
    <t>בנק לאומי</t>
  </si>
  <si>
    <t>הבנק הבינלאומי</t>
  </si>
  <si>
    <t>סה"כ לצדדים שאינם קשורים</t>
  </si>
  <si>
    <t>סך עמלות ברוקרז</t>
  </si>
  <si>
    <t>עמלות קסטודיאן</t>
  </si>
  <si>
    <t>קסטודיאן א</t>
  </si>
  <si>
    <t>קסטודיאן ב</t>
  </si>
  <si>
    <t>אחרים</t>
  </si>
  <si>
    <t>סך עמלות קסטודיאן</t>
  </si>
  <si>
    <t>הוצאות הנובעת מהשקעה בני"ע לא סחירים או ממתן הלוואה</t>
  </si>
  <si>
    <t>סך הוצאות הנובעות מהשקעה בני"ע לא סחירים וממתן הלוואה</t>
  </si>
  <si>
    <t>הוצאה הנובעת מהשקעה בזכויות במקרקעין</t>
  </si>
  <si>
    <t>גוף/יחיד א</t>
  </si>
  <si>
    <t>גוף/יחיד ב</t>
  </si>
  <si>
    <t>סך הוצאות הנובעות מהשקעה בזכויות במקרקעין</t>
  </si>
  <si>
    <t>מסים החלים על הנכסים, ההכנסות והעסקאות</t>
  </si>
  <si>
    <t>הוצאה הנובעת בעד ניהול תביעה או תובנה</t>
  </si>
  <si>
    <t>סך הוצאות הנובעות בעד ניהול תביעה או תובנה</t>
  </si>
  <si>
    <t>הוצאה הנובעת ממתן משכנתא</t>
  </si>
  <si>
    <t>סך הוצאות בעד מתן משכנתאות</t>
  </si>
  <si>
    <t>סך הכל עמלות והוצאות שאינן עמלות ניהול חיצוני</t>
  </si>
  <si>
    <t xml:space="preserve"> קופה 2001 חברה מנהלת אקדמאים   מספר אישור: סך התשלומים ששולמו בגין כל סוג של הוצאה ישירה לשנה המסתיימת ביום: 31/12/2024 נספח 3 </t>
  </si>
  <si>
    <t>תשלום הנובע מהשקעה בקרנות השקעה בישראלים</t>
  </si>
  <si>
    <t>פרוט מהשקעות בקרנות השקעה בישראל</t>
  </si>
  <si>
    <t>סך תשלומים הנובעים מהשקעה בקרנות השקעה בישראלים</t>
  </si>
  <si>
    <t>תשלום הנובע מהשקעה בקרנות השקעה בחו"ל</t>
  </si>
  <si>
    <t>פרוט מהשקעות בקרנות השקעה בחו"ל</t>
  </si>
  <si>
    <t>סך תשלומים הנובעים מהשקעה בקרנות השקעה בחו"ל</t>
  </si>
  <si>
    <t>תשלום למנהל תיקים ישראלי</t>
  </si>
  <si>
    <t>סך תשלומים למנהלי תיקים ישראליים</t>
  </si>
  <si>
    <t>תשלום למנהל תיקים זר</t>
  </si>
  <si>
    <t>סך תשלומים למנהלי תיקים זרים</t>
  </si>
  <si>
    <t>סך תשלומים בגין השקעה בקרן סל כאשר %75 לפחות מנכסי הקרן הם נכסים</t>
  </si>
  <si>
    <t>שלא הונפקו במדינת ישראל ואינם נסחרים או מוחזקים בה</t>
  </si>
  <si>
    <t>קסם קרנות נאמנות בע"מ</t>
  </si>
  <si>
    <t>WISDOMTREE JAPAN HEDGED E</t>
  </si>
  <si>
    <t>AMUNDI MSCI CHINA UCITS E</t>
  </si>
  <si>
    <t>ISHARES 5-10 YEAR INVESTM</t>
  </si>
  <si>
    <t>SPDR S&amp;P OIL &amp; GAS EXPLOR</t>
  </si>
  <si>
    <t>ISHARES MSCI EMERGING MAR</t>
  </si>
  <si>
    <t>ISHARES CORE S&amp;P 500 ETF</t>
  </si>
  <si>
    <t>VANGUARD S&amp;P 500 ETF</t>
  </si>
  <si>
    <t>INVESCO AT1 CAPITAL BOND</t>
  </si>
  <si>
    <t>SPDR S&amp;P 500 UCITS ETF</t>
  </si>
  <si>
    <t>INDUSTRIAL SELECT SECTOR</t>
  </si>
  <si>
    <t>SPDR EURO STOXX 50 ETF</t>
  </si>
  <si>
    <t>REAL ESTATE SELECT SECTOR</t>
  </si>
  <si>
    <t>INVESCO TECHNOLOGY S&amp;P US</t>
  </si>
  <si>
    <t>AMUNDI S&amp;P 500 UCITS ETF</t>
  </si>
  <si>
    <t>VANGUARD USD CORPORATE BO</t>
  </si>
  <si>
    <t>ISHARES USD CORP BOND UCI</t>
  </si>
  <si>
    <t>WISDOMTREE JAPAN EQUITY U</t>
  </si>
  <si>
    <t>מור ניהול קרנות נאמנות</t>
  </si>
  <si>
    <t>SPDR BLOOMBERG SASB US CO</t>
  </si>
  <si>
    <t>UTILITIES SELECT SECTOR S</t>
  </si>
  <si>
    <t>VANGUARD INFORMATION TECH</t>
  </si>
  <si>
    <t>NEXT FUNDS TOPIX EXCHANGE</t>
  </si>
  <si>
    <t>ISHARES MSCI TAIWAN ETF</t>
  </si>
  <si>
    <t>ISHARES J.P. MORGAN EM CO</t>
  </si>
  <si>
    <t>ISHARES S&amp;P 500 INDUSTRIA</t>
  </si>
  <si>
    <t>VANGUARD S&amp;P MID-CAP 400</t>
  </si>
  <si>
    <t>VANGUARD RUSSELL 2000 ETF</t>
  </si>
  <si>
    <t>SPDR BLOOMBERG SASB U.S.</t>
  </si>
  <si>
    <t>INVESCO PREFERRED SHARES</t>
  </si>
  <si>
    <t>מגדל קרנות נאמנות בע"מ</t>
  </si>
  <si>
    <t>AMUNDI STOXX EUROPE 600 B</t>
  </si>
  <si>
    <t>ISHARES RUSSELL MID-CAP G</t>
  </si>
  <si>
    <t>ISHARES U.S. TREASURY BON</t>
  </si>
  <si>
    <t>SPDR S&amp;P 500 ETF TRUST</t>
  </si>
  <si>
    <t>ISHARES U.S. HOME CONSTRU</t>
  </si>
  <si>
    <t>VANGUARD FTSE EMERGING MA</t>
  </si>
  <si>
    <t>KRANESHARES CSI CHINA INT</t>
  </si>
  <si>
    <t>INVESCO KBW BANK ETF</t>
  </si>
  <si>
    <t>SPDR S&amp;P SEMICONDUCTOR ET</t>
  </si>
  <si>
    <t>SPDR S&amp;P HOMEBUILDERS ETF</t>
  </si>
  <si>
    <t>VANGUARD SHORT-TERM CORPO</t>
  </si>
  <si>
    <t>SPDR S&amp;P U.S. FINANCIALS</t>
  </si>
  <si>
    <t>ISHARES MSCI INDIA ETF</t>
  </si>
  <si>
    <t>SPDR PORTFOLIO S&amp;P 500 ET</t>
  </si>
  <si>
    <t>GLOBAL X DEFENSE TECH ETF</t>
  </si>
  <si>
    <t>VANECK SEMICONDUCTOR ETF</t>
  </si>
  <si>
    <t>AMUNDI S&amp;P 500 II UCITS E</t>
  </si>
  <si>
    <t>SPDR MSCI EUROPE HEALTH C</t>
  </si>
  <si>
    <t>INVESCO QQQ TRUST SERIES</t>
  </si>
  <si>
    <t>הראל קרנות נאמנות בע"מ</t>
  </si>
  <si>
    <t>SPDR PORTFOLIO INTERMEDIA</t>
  </si>
  <si>
    <t>ISHARES USD SHORT DURATIO</t>
  </si>
  <si>
    <t>SPDR S&amp;P U.S. ENERGY SELE</t>
  </si>
  <si>
    <t>ISHARES CORE EURO STOXX 5</t>
  </si>
  <si>
    <t>ISHARES MSCI SOUTH KOREA</t>
  </si>
  <si>
    <t>SPDR S&amp;P U.S. TECHNOLOGY</t>
  </si>
  <si>
    <t>VANECK MORNINGSTAR WIDE M</t>
  </si>
  <si>
    <t>INVESCO S&amp;P 500 EQUAL WEI</t>
  </si>
  <si>
    <t>ISHARES NASDAQ 100 UCITS</t>
  </si>
  <si>
    <t>ENERGY SELECT SECTOR SPDR</t>
  </si>
  <si>
    <t>מיטב קרנות נאמנות בע"מ</t>
  </si>
  <si>
    <t>ISHARES S&amp;P US BANKS UCIT</t>
  </si>
  <si>
    <t>INVESCO S&amp;P 500 UCITS ETF</t>
  </si>
  <si>
    <t>ל ניהול קרנות נאמנות בע"מ</t>
  </si>
  <si>
    <t>ISHARES MSCI JAPAN ETF</t>
  </si>
  <si>
    <t>י.בי.אי קרנות נאמנות בע"מ</t>
  </si>
  <si>
    <t>PIMCO EMERGING MARKETS AD</t>
  </si>
  <si>
    <t>סך תשלום למנהלי קרנות סל</t>
  </si>
  <si>
    <t>שהונפקו במדינת ישראל לפי מדדים שעליהם הורה הממונה ובתנאים שהורה</t>
  </si>
  <si>
    <t>הראל ניהול קרנות נאמנות ב</t>
  </si>
  <si>
    <t>אי.בי.אי קרנות נאמנות בע"</t>
  </si>
  <si>
    <t>סך תשלום למנהלי קרן סל</t>
  </si>
  <si>
    <t>תשלום בגין השקעה בקרנות נאמנות ישראליות כאשר %75 לפחות מנכסי הקרן</t>
  </si>
  <si>
    <t>מושקעים בנכסים שלא הונפקו במדינת ישראל ואינם נסחרים או מוחזקים בה</t>
  </si>
  <si>
    <t>קרן נאמנות ישראלית</t>
  </si>
  <si>
    <t>אי.בי.אי. ניהול קרנות נאמ</t>
  </si>
  <si>
    <t>סך תשלומים למנהלי קרנות נאמנות ישראליות</t>
  </si>
  <si>
    <t>תשלום בגין השקעה בקרנות נאמנות זרות כאשר %75 לפחות מנכסי הקרן</t>
  </si>
  <si>
    <t>INVESCO ZODIAC FUNDS - IN</t>
  </si>
  <si>
    <t>KOTAK FUNDS - INDIA MIDCA</t>
  </si>
  <si>
    <t>NOMURA FUNDS IRELAND - NO</t>
  </si>
  <si>
    <t>FIDELITY FUNDS - US HIGH</t>
  </si>
  <si>
    <t>UBS NOVA LUX GLOBAL SENIO</t>
  </si>
  <si>
    <t>סך תשלומים בגין השקעה בקרנות נאמנות זרות</t>
  </si>
  <si>
    <t>תשלומים בגין השקעה בקרן טכנולוגיה עילית</t>
  </si>
  <si>
    <t>קרן טכנולוגיה עילית</t>
  </si>
  <si>
    <t>סך תשלום בגין השקעה בקרן טכנולוגיה עילית</t>
  </si>
  <si>
    <t>סך הכול עמלות ניהול חיצוני</t>
  </si>
  <si>
    <t>תשלום של דמי ניהול משתנים</t>
  </si>
  <si>
    <t>גוף/יחיד אי</t>
  </si>
  <si>
    <t>סך דמי ניהול משתנים</t>
  </si>
  <si>
    <t>סך הכל נכסים לסוף שנה קודמת</t>
  </si>
  <si>
    <t xml:space="preserve"> קופה 1127 מסלול כללי   מספר אישור: 288 סך התשלומים ששולמו בגין כל סוג של הוצאה ישירה לשנה המסתיימת ביום: 31/12/2024 נספח 1 </t>
  </si>
  <si>
    <t xml:space="preserve"> קופה 1762 מסלול אשראי ואג"ח   מספר אישור: 1451 סך התשלומים ששולמו בגין כל סוג של הוצאה ישירה לשנה המסתיימת ביום: 31/12/2024 נספח 1 </t>
  </si>
  <si>
    <t xml:space="preserve"> קופה 1761 מסלול מניות   מספר אישור: 1452 סך התשלומים ששולמו בגין כל סוג של הוצאה ישירה לשנה המסתיימת ביום: 31/12/2024 נספח 1 </t>
  </si>
  <si>
    <t xml:space="preserve"> קופה 1554 מסלול כללי עוקב מדד 500 P&amp;S   מספר אישור: 288 סך התשלומים ששולמו בגין כל סוג של הוצאה ישירה לשנה המסתיימת ביום: 31/12/2024 נספח 1 </t>
  </si>
  <si>
    <t>Faro Point FIVF III (F-5)</t>
  </si>
  <si>
    <t>Hamilton Co-invest IV</t>
  </si>
  <si>
    <t>Hamilton Strategic Opp 2018 IV</t>
  </si>
  <si>
    <t>HarbourVest 2018 Global</t>
  </si>
  <si>
    <t>LLCP  VI</t>
  </si>
  <si>
    <t>Starlight Bond FP I</t>
  </si>
  <si>
    <t>VESTAR  VII-A</t>
  </si>
  <si>
    <t>אלקטרה II</t>
  </si>
  <si>
    <t>פורמה</t>
  </si>
  <si>
    <t>תשי IIF  IV</t>
  </si>
  <si>
    <t>Ares Capital Europe VI</t>
  </si>
  <si>
    <t>Electra Capital PM II  Feeder 3</t>
  </si>
  <si>
    <t>Hamilton Strategic Opp 2020 VI</t>
  </si>
  <si>
    <t>Invesco Direct Lending II</t>
  </si>
  <si>
    <t>Klirmark Fund IV</t>
  </si>
  <si>
    <t>MV Credit Senior II</t>
  </si>
  <si>
    <t>Viola Credit ALF II</t>
  </si>
  <si>
    <t>יסודות נדלן ג</t>
  </si>
  <si>
    <t>אלפא הזדמנויות</t>
  </si>
  <si>
    <t>נוקד אגח</t>
  </si>
  <si>
    <t>נוקד אופורטוניטי</t>
  </si>
  <si>
    <t>PILLAR סינגל 2 מוסדי (שותפות מוגבלת)</t>
  </si>
  <si>
    <t>נוקד אקוויטי</t>
  </si>
  <si>
    <t>א. השווי המשוערך של נכסי הקופה או המסלול נכון ליום 31 בדצמבר של שנת הכספים שהסתיימה 2024</t>
  </si>
  <si>
    <t>ב. השווי המשוערך של נכסי הקופה או המסלול נכון ליום 31 בדצמבר של שנת הכספים שהסתיימה 2023</t>
  </si>
  <si>
    <t>הפניקס חוב נדלן KYC</t>
  </si>
  <si>
    <t>סוף גליון, לתשומת ליבך במסמך זה קיימים גליונות נוספים.</t>
  </si>
  <si>
    <t>סוף גליון, לתשומת ליבך במסמך זה קיימים גליונות קודמים נוספים.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</si>
</sst>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6" x14ac:knownFonts="1">
    <font>
      <sz val="11"/>
      <color theme="1"/>
      <name val="Arial"/>
      <family val="2"/>
      <charset val="177"/>
      <scheme val="minor"/>
    </font>
    <font>
      <sz val="11"/>
      <color indexed="8"/>
      <name val="Calibri"/>
      <family val="2"/>
    </font>
    <font>
      <sz val="11"/>
      <color theme="1"/>
      <name val="Arial"/>
      <family val="2"/>
      <scheme val="minor"/>
    </font>
    <font>
      <b/>
      <sz val="11"/>
      <color theme="1"/>
      <name val="Arial"/>
      <family val="2"/>
      <charset val="177"/>
      <scheme val="minor"/>
    </font>
    <font>
      <b/>
      <sz val="11"/>
      <color theme="1"/>
      <name val="Arial"/>
      <family val="2"/>
      <scheme val="minor"/>
    </font>
    <font>
      <sz val="1"/>
      <color theme="0"/>
      <name val="Arial"/>
      <family val="2"/>
      <charset val="177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readingOrder="2"/>
    </xf>
    <xf numFmtId="0" fontId="3" fillId="0" borderId="0" xfId="0" applyFont="1" applyAlignment="1">
      <alignment horizontal="right" readingOrder="2"/>
    </xf>
    <xf numFmtId="0" fontId="3" fillId="0" borderId="0" xfId="0" applyFont="1" applyAlignment="1">
      <alignment horizontal="right"/>
    </xf>
    <xf numFmtId="0" fontId="0" fillId="0" borderId="0" xfId="0" applyAlignment="1">
      <alignment horizontal="right"/>
    </xf>
    <xf numFmtId="164" fontId="2" fillId="0" borderId="0" xfId="1" applyFont="1" applyFill="1"/>
    <xf numFmtId="0" fontId="4" fillId="0" borderId="0" xfId="0" applyFont="1"/>
    <xf numFmtId="0" fontId="4" fillId="0" borderId="0" xfId="0" applyFont="1" applyAlignment="1">
      <alignment horizontal="right"/>
    </xf>
    <xf numFmtId="164" fontId="4" fillId="0" borderId="0" xfId="1" applyFont="1" applyFill="1"/>
    <xf numFmtId="10" fontId="4" fillId="0" borderId="0" xfId="1" applyNumberFormat="1" applyFont="1" applyFill="1"/>
    <xf numFmtId="0" fontId="1" fillId="0" borderId="1" xfId="0" applyFont="1" applyBorder="1" applyAlignment="1">
      <alignment vertical="center" wrapText="1"/>
    </xf>
    <xf numFmtId="43" fontId="4" fillId="0" borderId="0" xfId="0" applyNumberFormat="1" applyFont="1"/>
    <xf numFmtId="0" fontId="3" fillId="0" borderId="0" xfId="0" applyFont="1" applyAlignment="1">
      <alignment horizontal="center" readingOrder="2"/>
    </xf>
    <xf numFmtId="0" fontId="5" fillId="0" borderId="0" xfId="0" applyFont="1" applyAlignment="1">
      <alignment horizontal="center" readingOrder="2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bottom" textRotation="0" wrapText="0" indent="0" justifyLastLine="0" shrinkToFit="0" readingOrder="2"/>
    </dxf>
    <dxf>
      <alignment horizontal="general" vertical="bottom" textRotation="0" wrapText="0" indent="0" justifyLastLine="0" shrinkToFit="0" readingOrder="2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right" vertical="bottom" textRotation="0" wrapText="0" indent="0" justifyLastLine="0" shrinkToFit="0" readingOrder="2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charset val="177"/>
        <scheme val="minor"/>
      </font>
      <alignment horizontal="general" vertical="bottom" textRotation="0" wrapText="0" indent="0" justifyLastLine="0" shrinkToFit="0" readingOrder="2"/>
    </dxf>
  </dxfs>
  <tableStyles count="0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948308</xdr:colOff>
      <xdr:row>0</xdr:row>
      <xdr:rowOff>0</xdr:rowOff>
    </xdr:from>
    <xdr:to>
      <xdr:col>2</xdr:col>
      <xdr:colOff>419100</xdr:colOff>
      <xdr:row>2</xdr:row>
      <xdr:rowOff>62866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A42B5D79-189B-05DF-6163-9634A906D2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4356500" y="0"/>
          <a:ext cx="432817" cy="434341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6E9F2DD-9B9B-4684-ACE1-562C9FCC310C}" name="טבלה1" displayName="טבלה1" ref="A2:B49" totalsRowShown="0" headerRowDxfId="17">
  <autoFilter ref="A2:B49" xr:uid="{D6E9F2DD-9B9B-4684-ACE1-562C9FCC310C}"/>
  <tableColumns count="2">
    <tableColumn id="1" xr3:uid="{5D6695E6-BE96-4085-80B3-3040F2940F28}" name="תאור" dataDxfId="16"/>
    <tableColumn id="2" xr3:uid="{CD6672E3-23CB-47FE-B41E-DEFD2F4C8736}" name="אלפי ש''ח" dataDxfId="15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2001 סך התשלומים ששולמו בגין כל סוג של הוצאה" altTextSummary=" קופה 2001 סך התשלומים ששולמו בגין כל סוג של הוצא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F4E2C7A5-28A1-4DCB-87BE-FF14B812B006}" name="טבלה2" displayName="טבלה2" ref="A2:B49" totalsRowShown="0" headerRowDxfId="14">
  <autoFilter ref="A2:B49" xr:uid="{F4E2C7A5-28A1-4DCB-87BE-FF14B812B006}"/>
  <tableColumns count="2">
    <tableColumn id="1" xr3:uid="{C8E8F8CA-75CB-4540-932D-CC860C4A7DC0}" name="תאור" dataDxfId="13"/>
    <tableColumn id="2" xr3:uid="{00918A9C-539D-47C2-9EAF-7090AC510617}" name="אלפי ש''ח" dataDxfId="12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1127 סך התשלומים ששולמו בגין כל סוג של הוצאה" altTextSummary=" קופה 1127 סך התשלומים ששולמו בגין כל סוג של הוצאה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1CE5EDF-3669-4200-AA72-5FF6B7B12F79}" name="טבלה3" displayName="טבלה3" ref="A2:B49" totalsRowShown="0" headerRowDxfId="11">
  <autoFilter ref="A2:B49" xr:uid="{11CE5EDF-3669-4200-AA72-5FF6B7B12F79}"/>
  <tableColumns count="2">
    <tableColumn id="1" xr3:uid="{73C99829-0331-46B7-9B6F-451208627725}" name="תאור" dataDxfId="10"/>
    <tableColumn id="2" xr3:uid="{48064D32-BBE2-4BC1-BA1D-CBEA039C2B24}" name="אלפי ש''ח" dataDxfId="9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1762 סך התשלומים ששולמו בגין כל סוג של הוצאה" altTextSummary=" קופה 1762 סך התשלומים ששולמו בגין כל סוג של הוצאה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E85AAAC-CB58-4B09-8C30-CEE2D2472512}" name="טבלה4" displayName="טבלה4" ref="A2:B49" totalsRowShown="0" headerRowDxfId="8">
  <autoFilter ref="A2:B49" xr:uid="{8E85AAAC-CB58-4B09-8C30-CEE2D2472512}"/>
  <tableColumns count="2">
    <tableColumn id="1" xr3:uid="{A04A2818-251D-4A33-B8AA-97D007E43189}" name="תאור" dataDxfId="7"/>
    <tableColumn id="2" xr3:uid="{22D6EEC9-4988-41A5-8A2B-5B703E11C39D}" name="אלפי ש''ח" dataDxfId="6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1761 סך התשלומים ששולמו בגין כל סוג של הוצאה" altTextSummary=" קופה 1761 סך התשלומים ששולמו בגין כל סוג של הוצאה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E4CEF67A-A062-4145-A4AA-29B388607EEB}" name="טבלה5" displayName="טבלה5" ref="A2:B49" totalsRowShown="0" headerRowDxfId="5">
  <autoFilter ref="A2:B49" xr:uid="{E4CEF67A-A062-4145-A4AA-29B388607EEB}"/>
  <tableColumns count="2">
    <tableColumn id="1" xr3:uid="{B661C17C-D000-45B4-9BAD-52BCA7AFA91F}" name="תאור" dataDxfId="4"/>
    <tableColumn id="2" xr3:uid="{5905B904-00B2-4966-AF36-401266E6C27B}" name="אלפי ש''ח" dataDxfId="3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1554 סך התשלומים ששולמו בגין כל סוג של הוצאה" altTextSummary=" קופה 1554 סך התשלומים ששולמו בגין כל סוג של הוצאה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B266903-141B-4E28-A84B-14CE617AD911}" name="טבלה6" displayName="טבלה6" ref="A2:B50" totalsRowShown="0">
  <autoFilter ref="A2:B50" xr:uid="{8B266903-141B-4E28-A84B-14CE617AD911}"/>
  <tableColumns count="2">
    <tableColumn id="1" xr3:uid="{73E786B1-8FF6-4A63-AC8A-09E324C78EE2}" name="תאור" dataDxfId="2"/>
    <tableColumn id="2" xr3:uid="{38E00AF1-3301-4CF1-BDDF-AD9E8F1BE082}" name="אלפי ש''ח" dataDxfId="1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2001 פרוט עמלות והוצאות" altTextSummary=" קופה 2001 פרוט עמלות והוצאות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2FB3F02B-19C7-4918-8F25-95B53DA42C4D}" name="טבלה7" displayName="טבלה7" ref="A2:B148" totalsRowShown="0">
  <autoFilter ref="A2:B148" xr:uid="{2FB3F02B-19C7-4918-8F25-95B53DA42C4D}"/>
  <tableColumns count="2">
    <tableColumn id="1" xr3:uid="{C22812EF-4898-492A-82DC-1C3E8B9B9FEA}" name="תאור"/>
    <tableColumn id="2" xr3:uid="{437C52D8-6423-4B28-A86E-499F00052245}" name="אלפי ש''ח" dataDxfId="0" dataCellStyle="Comma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 קופה 2001 פירוט עמלות ניהול חיצוני" altTextSummary=" קופה 2001 פירוט עמלות ניהול חיצוני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B4675F-B396-450C-A72C-4F340C894482}">
  <dimension ref="A1:B50"/>
  <sheetViews>
    <sheetView rightToLeft="1" zoomScaleNormal="100" workbookViewId="0">
      <pane ySplit="2" topLeftCell="A3" activePane="bottomLeft" state="frozen"/>
      <selection pane="bottomLeft" activeCell="A19" sqref="A19"/>
    </sheetView>
  </sheetViews>
  <sheetFormatPr defaultRowHeight="14.25" x14ac:dyDescent="0.2"/>
  <cols>
    <col min="1" max="1" width="106.25" style="1" customWidth="1"/>
    <col min="2" max="2" width="12.625" style="1" customWidth="1"/>
    <col min="3" max="16384" width="9" style="1"/>
  </cols>
  <sheetData>
    <row r="1" spans="1:2" ht="15" x14ac:dyDescent="0.25">
      <c r="A1" s="12" t="s">
        <v>0</v>
      </c>
      <c r="B1" s="12"/>
    </row>
    <row r="2" spans="1:2" x14ac:dyDescent="0.2">
      <c r="A2" s="1" t="s">
        <v>1</v>
      </c>
      <c r="B2" s="1" t="s">
        <v>2</v>
      </c>
    </row>
    <row r="3" spans="1:2" ht="15" x14ac:dyDescent="0.25">
      <c r="A3" s="2" t="s">
        <v>3</v>
      </c>
      <c r="B3" s="8"/>
    </row>
    <row r="4" spans="1:2" ht="15" x14ac:dyDescent="0.25">
      <c r="A4" s="2" t="s">
        <v>4</v>
      </c>
      <c r="B4" s="8">
        <f>SUM(B5:B6)</f>
        <v>603.32000000000005</v>
      </c>
    </row>
    <row r="5" spans="1:2" ht="15" x14ac:dyDescent="0.25">
      <c r="A5" s="2" t="s">
        <v>5</v>
      </c>
      <c r="B5" s="8">
        <v>0</v>
      </c>
    </row>
    <row r="6" spans="1:2" ht="15" x14ac:dyDescent="0.25">
      <c r="A6" s="2" t="s">
        <v>6</v>
      </c>
      <c r="B6" s="8">
        <v>603.32000000000005</v>
      </c>
    </row>
    <row r="7" spans="1:2" ht="15" x14ac:dyDescent="0.25">
      <c r="A7" s="2" t="s">
        <v>7</v>
      </c>
      <c r="B7" s="8">
        <f>SUM(B9:B10)</f>
        <v>0</v>
      </c>
    </row>
    <row r="8" spans="1:2" ht="15" x14ac:dyDescent="0.25">
      <c r="A8" s="2" t="s">
        <v>8</v>
      </c>
      <c r="B8" s="8"/>
    </row>
    <row r="9" spans="1:2" ht="15" x14ac:dyDescent="0.25">
      <c r="A9" s="2" t="s">
        <v>9</v>
      </c>
      <c r="B9" s="8">
        <v>0</v>
      </c>
    </row>
    <row r="10" spans="1:2" ht="15" x14ac:dyDescent="0.25">
      <c r="A10" s="2" t="s">
        <v>10</v>
      </c>
      <c r="B10" s="8">
        <v>0</v>
      </c>
    </row>
    <row r="11" spans="1:2" ht="15" x14ac:dyDescent="0.25">
      <c r="A11" s="2" t="s">
        <v>11</v>
      </c>
      <c r="B11" s="8">
        <v>0</v>
      </c>
    </row>
    <row r="12" spans="1:2" ht="15" x14ac:dyDescent="0.25">
      <c r="A12" s="2" t="s">
        <v>12</v>
      </c>
      <c r="B12" s="8">
        <v>0</v>
      </c>
    </row>
    <row r="13" spans="1:2" ht="15" x14ac:dyDescent="0.25">
      <c r="A13" s="2" t="s">
        <v>13</v>
      </c>
      <c r="B13" s="8">
        <v>0</v>
      </c>
    </row>
    <row r="14" spans="1:2" ht="15" x14ac:dyDescent="0.25">
      <c r="A14" s="2" t="s">
        <v>14</v>
      </c>
      <c r="B14" s="8">
        <v>1069.0030800000002</v>
      </c>
    </row>
    <row r="15" spans="1:2" ht="15" x14ac:dyDescent="0.25">
      <c r="A15" s="2" t="s">
        <v>15</v>
      </c>
      <c r="B15" s="8">
        <v>0</v>
      </c>
    </row>
    <row r="16" spans="1:2" ht="15" x14ac:dyDescent="0.25">
      <c r="A16" s="2" t="s">
        <v>16</v>
      </c>
      <c r="B16" s="8">
        <v>0</v>
      </c>
    </row>
    <row r="17" spans="1:2" ht="15" x14ac:dyDescent="0.25">
      <c r="A17" s="2" t="s">
        <v>17</v>
      </c>
      <c r="B17" s="8">
        <f>B14+B6</f>
        <v>1672.3230800000001</v>
      </c>
    </row>
    <row r="18" spans="1:2" ht="15" x14ac:dyDescent="0.25">
      <c r="A18" s="2" t="s">
        <v>18</v>
      </c>
      <c r="B18" s="8">
        <f>AVERAGE(B19:B20)</f>
        <v>2502367.75</v>
      </c>
    </row>
    <row r="19" spans="1:2" ht="15" x14ac:dyDescent="0.25">
      <c r="A19" s="2" t="s">
        <v>218</v>
      </c>
      <c r="B19" s="8">
        <v>2569429</v>
      </c>
    </row>
    <row r="20" spans="1:2" ht="15" x14ac:dyDescent="0.25">
      <c r="A20" s="2" t="s">
        <v>219</v>
      </c>
      <c r="B20" s="8">
        <f>2424714+'עוקב מדד S&amp;P 500'!B20</f>
        <v>2435306.5</v>
      </c>
    </row>
    <row r="21" spans="1:2" ht="15" x14ac:dyDescent="0.25">
      <c r="A21" s="2" t="s">
        <v>19</v>
      </c>
      <c r="B21" s="9">
        <f>B17/B18</f>
        <v>6.6829628858508115E-4</v>
      </c>
    </row>
    <row r="22" spans="1:2" ht="15" x14ac:dyDescent="0.25">
      <c r="A22" s="2" t="s">
        <v>20</v>
      </c>
      <c r="B22" s="8"/>
    </row>
    <row r="23" spans="1:2" ht="15" x14ac:dyDescent="0.25">
      <c r="A23" s="2" t="s">
        <v>21</v>
      </c>
      <c r="B23" s="8">
        <v>0</v>
      </c>
    </row>
    <row r="24" spans="1:2" ht="15" x14ac:dyDescent="0.25">
      <c r="A24" s="2" t="s">
        <v>22</v>
      </c>
      <c r="B24" s="8">
        <f>SUM(B25:B37)</f>
        <v>3285.6994311000003</v>
      </c>
    </row>
    <row r="25" spans="1:2" ht="15" x14ac:dyDescent="0.25">
      <c r="A25" s="2" t="s">
        <v>23</v>
      </c>
      <c r="B25" s="8">
        <f>'פרוט עמלות ניהול חיצוני'!B10</f>
        <v>349.383017</v>
      </c>
    </row>
    <row r="26" spans="1:2" ht="15" x14ac:dyDescent="0.25">
      <c r="A26" s="2" t="s">
        <v>24</v>
      </c>
      <c r="B26" s="8">
        <f>'פרוט עמלות ניהול חיצוני'!B32</f>
        <v>1279.8764141000001</v>
      </c>
    </row>
    <row r="27" spans="1:2" ht="15" x14ac:dyDescent="0.25">
      <c r="A27" s="2" t="s">
        <v>25</v>
      </c>
      <c r="B27" s="8">
        <v>0</v>
      </c>
    </row>
    <row r="28" spans="1:2" ht="15" x14ac:dyDescent="0.25">
      <c r="A28" s="2" t="s">
        <v>26</v>
      </c>
      <c r="B28" s="8">
        <v>0</v>
      </c>
    </row>
    <row r="29" spans="1:2" ht="15" x14ac:dyDescent="0.25">
      <c r="A29" s="2" t="s">
        <v>27</v>
      </c>
      <c r="B29" s="8">
        <v>101.21</v>
      </c>
    </row>
    <row r="30" spans="1:2" ht="15" x14ac:dyDescent="0.25">
      <c r="A30" s="2" t="s">
        <v>28</v>
      </c>
      <c r="B30" s="8"/>
    </row>
    <row r="31" spans="1:2" ht="15" x14ac:dyDescent="0.25">
      <c r="A31" s="2" t="s">
        <v>29</v>
      </c>
      <c r="B31" s="8">
        <v>1218.51</v>
      </c>
    </row>
    <row r="32" spans="1:2" ht="15" x14ac:dyDescent="0.25">
      <c r="A32" s="2" t="s">
        <v>30</v>
      </c>
      <c r="B32" s="8"/>
    </row>
    <row r="33" spans="1:2" ht="15" x14ac:dyDescent="0.25">
      <c r="A33" s="2" t="s">
        <v>31</v>
      </c>
      <c r="B33" s="8">
        <v>11.45</v>
      </c>
    </row>
    <row r="34" spans="1:2" ht="15" x14ac:dyDescent="0.25">
      <c r="A34" s="2" t="s">
        <v>32</v>
      </c>
      <c r="B34" s="8"/>
    </row>
    <row r="35" spans="1:2" ht="15" x14ac:dyDescent="0.25">
      <c r="A35" s="2" t="s">
        <v>33</v>
      </c>
      <c r="B35" s="8">
        <v>325.27</v>
      </c>
    </row>
    <row r="36" spans="1:2" ht="15" x14ac:dyDescent="0.25">
      <c r="A36" s="2" t="s">
        <v>32</v>
      </c>
      <c r="B36" s="8"/>
    </row>
    <row r="37" spans="1:2" ht="15" x14ac:dyDescent="0.25">
      <c r="A37" s="2" t="s">
        <v>34</v>
      </c>
      <c r="B37" s="8">
        <v>0</v>
      </c>
    </row>
    <row r="38" spans="1:2" ht="15" x14ac:dyDescent="0.25">
      <c r="A38" s="2" t="s">
        <v>35</v>
      </c>
      <c r="B38" s="9">
        <f>B24/B20</f>
        <v>1.3491933894563171E-3</v>
      </c>
    </row>
    <row r="39" spans="1:2" ht="15" x14ac:dyDescent="0.25">
      <c r="A39" s="2" t="s">
        <v>36</v>
      </c>
      <c r="B39" s="9">
        <f>(0.0024+0.0015+0.0015+0.001)/4</f>
        <v>1.6000000000000001E-3</v>
      </c>
    </row>
    <row r="40" spans="1:2" ht="15" x14ac:dyDescent="0.25">
      <c r="A40" s="2" t="s">
        <v>37</v>
      </c>
      <c r="B40" s="9">
        <f>B39-B38</f>
        <v>2.50806610543683E-4</v>
      </c>
    </row>
    <row r="41" spans="1:2" ht="15" x14ac:dyDescent="0.25">
      <c r="A41" s="2" t="s">
        <v>38</v>
      </c>
      <c r="B41" s="8">
        <v>0</v>
      </c>
    </row>
    <row r="42" spans="1:2" ht="15" x14ac:dyDescent="0.25">
      <c r="A42" s="2" t="s">
        <v>39</v>
      </c>
      <c r="B42" s="8">
        <v>0</v>
      </c>
    </row>
    <row r="43" spans="1:2" ht="15" x14ac:dyDescent="0.25">
      <c r="A43" s="2" t="s">
        <v>40</v>
      </c>
      <c r="B43" s="8"/>
    </row>
    <row r="44" spans="1:2" ht="15" x14ac:dyDescent="0.25">
      <c r="A44" s="2" t="s">
        <v>41</v>
      </c>
      <c r="B44" s="8">
        <f>B17+B24-B41</f>
        <v>4958.0225111</v>
      </c>
    </row>
    <row r="45" spans="1:2" ht="15" x14ac:dyDescent="0.25">
      <c r="A45" s="2" t="s">
        <v>42</v>
      </c>
      <c r="B45" s="9">
        <f>B44/B18</f>
        <v>1.9813324844439829E-3</v>
      </c>
    </row>
    <row r="46" spans="1:2" ht="15" x14ac:dyDescent="0.25">
      <c r="A46" s="2" t="s">
        <v>43</v>
      </c>
      <c r="B46" s="8"/>
    </row>
    <row r="47" spans="1:2" ht="15" x14ac:dyDescent="0.25">
      <c r="A47" s="2" t="s">
        <v>44</v>
      </c>
      <c r="B47" s="9">
        <f>(0.0025+0.0015+0.0015+0.001)/4</f>
        <v>1.6249999999999999E-3</v>
      </c>
    </row>
    <row r="48" spans="1:2" ht="15" x14ac:dyDescent="0.25">
      <c r="A48" s="2" t="s">
        <v>45</v>
      </c>
      <c r="B48" s="8"/>
    </row>
    <row r="49" spans="1:2" ht="15" x14ac:dyDescent="0.25">
      <c r="A49" s="2" t="s">
        <v>46</v>
      </c>
      <c r="B49" s="9">
        <f>B47+B21</f>
        <v>2.293296288585081E-3</v>
      </c>
    </row>
    <row r="50" spans="1:2" x14ac:dyDescent="0.2">
      <c r="A50" s="13" t="s">
        <v>221</v>
      </c>
      <c r="B50" s="13"/>
    </row>
  </sheetData>
  <mergeCells count="2">
    <mergeCell ref="A1:B1"/>
    <mergeCell ref="A50:B50"/>
  </mergeCells>
  <pageMargins left="0.7" right="0.7" top="0.75" bottom="0.75" header="0.3" footer="0.3"/>
  <pageSetup orientation="portrait"/>
  <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8A947-A265-48E5-AB5B-49EAD9D43A70}">
  <dimension ref="A1:B50"/>
  <sheetViews>
    <sheetView rightToLeft="1" workbookViewId="0">
      <selection activeCell="A2" sqref="A1:A1048576"/>
    </sheetView>
  </sheetViews>
  <sheetFormatPr defaultRowHeight="14.25" x14ac:dyDescent="0.2"/>
  <cols>
    <col min="1" max="1" width="106.25" style="1" customWidth="1"/>
    <col min="2" max="2" width="12.625" style="1" bestFit="1" customWidth="1"/>
    <col min="3" max="16384" width="9" style="1"/>
  </cols>
  <sheetData>
    <row r="1" spans="1:2" ht="15" x14ac:dyDescent="0.25">
      <c r="A1" s="12" t="s">
        <v>191</v>
      </c>
      <c r="B1" s="12"/>
    </row>
    <row r="2" spans="1:2" x14ac:dyDescent="0.2">
      <c r="A2" s="1" t="s">
        <v>1</v>
      </c>
      <c r="B2" s="1" t="s">
        <v>2</v>
      </c>
    </row>
    <row r="3" spans="1:2" ht="15" x14ac:dyDescent="0.25">
      <c r="A3" s="2" t="s">
        <v>3</v>
      </c>
      <c r="B3" s="8"/>
    </row>
    <row r="4" spans="1:2" ht="15" x14ac:dyDescent="0.25">
      <c r="A4" s="2" t="s">
        <v>4</v>
      </c>
      <c r="B4" s="8">
        <v>574.44000000000005</v>
      </c>
    </row>
    <row r="5" spans="1:2" ht="15" x14ac:dyDescent="0.25">
      <c r="A5" s="2" t="s">
        <v>5</v>
      </c>
      <c r="B5" s="8">
        <v>0</v>
      </c>
    </row>
    <row r="6" spans="1:2" ht="15" x14ac:dyDescent="0.25">
      <c r="A6" s="2" t="s">
        <v>6</v>
      </c>
      <c r="B6" s="8">
        <v>574.44000000000005</v>
      </c>
    </row>
    <row r="7" spans="1:2" ht="15" x14ac:dyDescent="0.25">
      <c r="A7" s="2" t="s">
        <v>7</v>
      </c>
      <c r="B7" s="8">
        <v>0</v>
      </c>
    </row>
    <row r="8" spans="1:2" ht="15" x14ac:dyDescent="0.25">
      <c r="A8" s="2" t="s">
        <v>8</v>
      </c>
      <c r="B8" s="8"/>
    </row>
    <row r="9" spans="1:2" ht="15" x14ac:dyDescent="0.25">
      <c r="A9" s="2" t="s">
        <v>9</v>
      </c>
      <c r="B9" s="8">
        <v>0</v>
      </c>
    </row>
    <row r="10" spans="1:2" ht="15" x14ac:dyDescent="0.25">
      <c r="A10" s="2" t="s">
        <v>10</v>
      </c>
      <c r="B10" s="8">
        <v>0</v>
      </c>
    </row>
    <row r="11" spans="1:2" ht="15" x14ac:dyDescent="0.25">
      <c r="A11" s="2" t="s">
        <v>11</v>
      </c>
      <c r="B11" s="8">
        <v>0</v>
      </c>
    </row>
    <row r="12" spans="1:2" ht="15" x14ac:dyDescent="0.25">
      <c r="A12" s="2" t="s">
        <v>12</v>
      </c>
      <c r="B12" s="8">
        <v>0</v>
      </c>
    </row>
    <row r="13" spans="1:2" ht="15" x14ac:dyDescent="0.25">
      <c r="A13" s="2" t="s">
        <v>13</v>
      </c>
      <c r="B13" s="8">
        <v>0</v>
      </c>
    </row>
    <row r="14" spans="1:2" ht="15" x14ac:dyDescent="0.25">
      <c r="A14" s="2" t="s">
        <v>14</v>
      </c>
      <c r="B14" s="8">
        <v>1036.0656999999999</v>
      </c>
    </row>
    <row r="15" spans="1:2" ht="15" x14ac:dyDescent="0.25">
      <c r="A15" s="2" t="s">
        <v>15</v>
      </c>
      <c r="B15" s="8">
        <v>0</v>
      </c>
    </row>
    <row r="16" spans="1:2" ht="15" x14ac:dyDescent="0.25">
      <c r="A16" s="2" t="s">
        <v>16</v>
      </c>
      <c r="B16" s="8">
        <v>0</v>
      </c>
    </row>
    <row r="17" spans="1:2" ht="15" x14ac:dyDescent="0.25">
      <c r="A17" s="2" t="s">
        <v>17</v>
      </c>
      <c r="B17" s="8">
        <f>B14+B6</f>
        <v>1610.5056999999999</v>
      </c>
    </row>
    <row r="18" spans="1:2" ht="15" x14ac:dyDescent="0.25">
      <c r="A18" s="2" t="s">
        <v>18</v>
      </c>
      <c r="B18" s="8">
        <f>AVERAGE(B19:B20)</f>
        <v>2380993</v>
      </c>
    </row>
    <row r="19" spans="1:2" ht="15" x14ac:dyDescent="0.25">
      <c r="A19" s="2" t="s">
        <v>218</v>
      </c>
      <c r="B19" s="8">
        <v>2441129</v>
      </c>
    </row>
    <row r="20" spans="1:2" ht="15" x14ac:dyDescent="0.25">
      <c r="A20" s="2" t="s">
        <v>219</v>
      </c>
      <c r="B20" s="8">
        <v>2320857</v>
      </c>
    </row>
    <row r="21" spans="1:2" ht="15" x14ac:dyDescent="0.25">
      <c r="A21" s="2" t="s">
        <v>19</v>
      </c>
      <c r="B21" s="9">
        <f>B17/B18</f>
        <v>6.7640085460142052E-4</v>
      </c>
    </row>
    <row r="22" spans="1:2" ht="15" x14ac:dyDescent="0.25">
      <c r="A22" s="2" t="s">
        <v>20</v>
      </c>
      <c r="B22" s="8"/>
    </row>
    <row r="23" spans="1:2" ht="15" x14ac:dyDescent="0.25">
      <c r="A23" s="2" t="s">
        <v>21</v>
      </c>
      <c r="B23" s="8">
        <v>0</v>
      </c>
    </row>
    <row r="24" spans="1:2" ht="15" x14ac:dyDescent="0.25">
      <c r="A24" s="2" t="s">
        <v>22</v>
      </c>
      <c r="B24" s="8">
        <f>SUM(B25:B37)</f>
        <v>3209.7424311000004</v>
      </c>
    </row>
    <row r="25" spans="1:2" ht="15" x14ac:dyDescent="0.25">
      <c r="A25" s="2" t="s">
        <v>23</v>
      </c>
      <c r="B25" s="8">
        <f>'פרוט עמלות ניהול חיצוני'!B10-'פרוט עמלות ניהול חיצוני'!B9</f>
        <v>334.07601699999998</v>
      </c>
    </row>
    <row r="26" spans="1:2" ht="15" x14ac:dyDescent="0.25">
      <c r="A26" s="2" t="s">
        <v>24</v>
      </c>
      <c r="B26" s="8">
        <f>'פרוט עמלות ניהול חיצוני'!B32</f>
        <v>1279.8764141000001</v>
      </c>
    </row>
    <row r="27" spans="1:2" ht="15" x14ac:dyDescent="0.25">
      <c r="A27" s="2" t="s">
        <v>25</v>
      </c>
      <c r="B27" s="8">
        <v>0</v>
      </c>
    </row>
    <row r="28" spans="1:2" ht="15" x14ac:dyDescent="0.25">
      <c r="A28" s="2" t="s">
        <v>26</v>
      </c>
      <c r="B28" s="8">
        <v>0</v>
      </c>
    </row>
    <row r="29" spans="1:2" ht="15" x14ac:dyDescent="0.25">
      <c r="A29" s="2" t="s">
        <v>27</v>
      </c>
      <c r="B29" s="8">
        <v>94.41</v>
      </c>
    </row>
    <row r="30" spans="1:2" ht="15" x14ac:dyDescent="0.25">
      <c r="A30" s="2" t="s">
        <v>28</v>
      </c>
      <c r="B30" s="8"/>
    </row>
    <row r="31" spans="1:2" ht="15" x14ac:dyDescent="0.25">
      <c r="A31" s="2" t="s">
        <v>29</v>
      </c>
      <c r="B31" s="8">
        <v>1175.25</v>
      </c>
    </row>
    <row r="32" spans="1:2" ht="15" x14ac:dyDescent="0.25">
      <c r="A32" s="2" t="s">
        <v>30</v>
      </c>
      <c r="B32" s="8"/>
    </row>
    <row r="33" spans="1:2" ht="15" x14ac:dyDescent="0.25">
      <c r="A33" s="2" t="s">
        <v>31</v>
      </c>
      <c r="B33" s="8">
        <v>8.89</v>
      </c>
    </row>
    <row r="34" spans="1:2" ht="15" x14ac:dyDescent="0.25">
      <c r="A34" s="2" t="s">
        <v>32</v>
      </c>
      <c r="B34" s="8"/>
    </row>
    <row r="35" spans="1:2" ht="15" x14ac:dyDescent="0.25">
      <c r="A35" s="2" t="s">
        <v>33</v>
      </c>
      <c r="B35" s="8">
        <v>317.24</v>
      </c>
    </row>
    <row r="36" spans="1:2" ht="15" x14ac:dyDescent="0.25">
      <c r="A36" s="2" t="s">
        <v>32</v>
      </c>
      <c r="B36" s="8"/>
    </row>
    <row r="37" spans="1:2" ht="15" x14ac:dyDescent="0.25">
      <c r="A37" s="2" t="s">
        <v>34</v>
      </c>
      <c r="B37" s="8">
        <v>0</v>
      </c>
    </row>
    <row r="38" spans="1:2" ht="15" x14ac:dyDescent="0.25">
      <c r="A38" s="2" t="s">
        <v>35</v>
      </c>
      <c r="B38" s="9">
        <f>B24/B20</f>
        <v>1.3829987935921949E-3</v>
      </c>
    </row>
    <row r="39" spans="1:2" ht="15" x14ac:dyDescent="0.25">
      <c r="A39" s="2" t="s">
        <v>36</v>
      </c>
      <c r="B39" s="9">
        <v>2.3999999999999998E-3</v>
      </c>
    </row>
    <row r="40" spans="1:2" ht="15" x14ac:dyDescent="0.25">
      <c r="A40" s="2" t="s">
        <v>37</v>
      </c>
      <c r="B40" s="9">
        <f>B39-B38</f>
        <v>1.0170012064078049E-3</v>
      </c>
    </row>
    <row r="41" spans="1:2" ht="15" x14ac:dyDescent="0.25">
      <c r="A41" s="2" t="s">
        <v>38</v>
      </c>
      <c r="B41" s="8">
        <v>0</v>
      </c>
    </row>
    <row r="42" spans="1:2" ht="15" x14ac:dyDescent="0.25">
      <c r="A42" s="2" t="s">
        <v>39</v>
      </c>
      <c r="B42" s="8">
        <v>0</v>
      </c>
    </row>
    <row r="43" spans="1:2" ht="15" x14ac:dyDescent="0.25">
      <c r="A43" s="2" t="s">
        <v>40</v>
      </c>
      <c r="B43" s="8"/>
    </row>
    <row r="44" spans="1:2" ht="15" x14ac:dyDescent="0.25">
      <c r="A44" s="2" t="s">
        <v>41</v>
      </c>
      <c r="B44" s="8">
        <f>B17+B24-B41</f>
        <v>4820.2481311000001</v>
      </c>
    </row>
    <row r="45" spans="1:2" ht="15" x14ac:dyDescent="0.25">
      <c r="A45" s="2" t="s">
        <v>42</v>
      </c>
      <c r="B45" s="9">
        <f>B44/B18</f>
        <v>2.0244696776092999E-3</v>
      </c>
    </row>
    <row r="46" spans="1:2" ht="15" x14ac:dyDescent="0.25">
      <c r="A46" s="2" t="s">
        <v>43</v>
      </c>
      <c r="B46" s="8"/>
    </row>
    <row r="47" spans="1:2" ht="15" x14ac:dyDescent="0.25">
      <c r="A47" s="2" t="s">
        <v>44</v>
      </c>
      <c r="B47" s="9">
        <v>2.5000000000000001E-3</v>
      </c>
    </row>
    <row r="48" spans="1:2" ht="15" x14ac:dyDescent="0.25">
      <c r="A48" s="2" t="s">
        <v>45</v>
      </c>
      <c r="B48" s="8"/>
    </row>
    <row r="49" spans="1:2" ht="15" x14ac:dyDescent="0.25">
      <c r="A49" s="2" t="s">
        <v>46</v>
      </c>
      <c r="B49" s="9">
        <f>B47+B21</f>
        <v>3.1764008546014207E-3</v>
      </c>
    </row>
    <row r="50" spans="1:2" x14ac:dyDescent="0.2">
      <c r="A50" s="13" t="s">
        <v>221</v>
      </c>
      <c r="B50" s="13"/>
    </row>
  </sheetData>
  <mergeCells count="2">
    <mergeCell ref="A50:B50"/>
    <mergeCell ref="A1:B1"/>
  </mergeCell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A43DE-C3FE-41EB-80A6-CA5DD862FA75}">
  <dimension ref="A1:B50"/>
  <sheetViews>
    <sheetView rightToLeft="1" workbookViewId="0">
      <selection activeCell="A8" sqref="A8"/>
    </sheetView>
  </sheetViews>
  <sheetFormatPr defaultRowHeight="14.25" x14ac:dyDescent="0.2"/>
  <cols>
    <col min="1" max="1" width="106.25" style="1" customWidth="1"/>
    <col min="2" max="2" width="12.625" style="1" bestFit="1" customWidth="1"/>
    <col min="3" max="16384" width="9" style="1"/>
  </cols>
  <sheetData>
    <row r="1" spans="1:2" ht="15" x14ac:dyDescent="0.25">
      <c r="A1" s="12" t="s">
        <v>192</v>
      </c>
      <c r="B1" s="12"/>
    </row>
    <row r="2" spans="1:2" x14ac:dyDescent="0.2">
      <c r="A2" s="1" t="s">
        <v>1</v>
      </c>
      <c r="B2" s="1" t="s">
        <v>2</v>
      </c>
    </row>
    <row r="3" spans="1:2" ht="15" x14ac:dyDescent="0.25">
      <c r="A3" s="2" t="s">
        <v>3</v>
      </c>
      <c r="B3" s="8"/>
    </row>
    <row r="4" spans="1:2" ht="15" x14ac:dyDescent="0.25">
      <c r="A4" s="2" t="s">
        <v>4</v>
      </c>
      <c r="B4" s="8">
        <v>10.6</v>
      </c>
    </row>
    <row r="5" spans="1:2" ht="15" x14ac:dyDescent="0.25">
      <c r="A5" s="2" t="s">
        <v>5</v>
      </c>
      <c r="B5" s="8">
        <v>0</v>
      </c>
    </row>
    <row r="6" spans="1:2" ht="15" x14ac:dyDescent="0.25">
      <c r="A6" s="2" t="s">
        <v>6</v>
      </c>
      <c r="B6" s="8">
        <v>10.6</v>
      </c>
    </row>
    <row r="7" spans="1:2" ht="15" x14ac:dyDescent="0.25">
      <c r="A7" s="2" t="s">
        <v>7</v>
      </c>
      <c r="B7" s="8">
        <v>0</v>
      </c>
    </row>
    <row r="8" spans="1:2" ht="15" x14ac:dyDescent="0.25">
      <c r="A8" s="2" t="s">
        <v>8</v>
      </c>
      <c r="B8" s="8"/>
    </row>
    <row r="9" spans="1:2" ht="15" x14ac:dyDescent="0.25">
      <c r="A9" s="2" t="s">
        <v>9</v>
      </c>
      <c r="B9" s="8">
        <v>0</v>
      </c>
    </row>
    <row r="10" spans="1:2" ht="15" x14ac:dyDescent="0.25">
      <c r="A10" s="2" t="s">
        <v>10</v>
      </c>
      <c r="B10" s="8">
        <v>0</v>
      </c>
    </row>
    <row r="11" spans="1:2" ht="15" x14ac:dyDescent="0.25">
      <c r="A11" s="2" t="s">
        <v>11</v>
      </c>
      <c r="B11" s="8">
        <v>0</v>
      </c>
    </row>
    <row r="12" spans="1:2" ht="15" x14ac:dyDescent="0.25">
      <c r="A12" s="2" t="s">
        <v>12</v>
      </c>
      <c r="B12" s="8">
        <v>0</v>
      </c>
    </row>
    <row r="13" spans="1:2" ht="15" x14ac:dyDescent="0.25">
      <c r="A13" s="2" t="s">
        <v>13</v>
      </c>
      <c r="B13" s="8">
        <v>0</v>
      </c>
    </row>
    <row r="14" spans="1:2" ht="15" x14ac:dyDescent="0.25">
      <c r="A14" s="2" t="s">
        <v>14</v>
      </c>
      <c r="B14" s="8">
        <v>0</v>
      </c>
    </row>
    <row r="15" spans="1:2" ht="15" x14ac:dyDescent="0.25">
      <c r="A15" s="2" t="s">
        <v>15</v>
      </c>
      <c r="B15" s="8">
        <v>0</v>
      </c>
    </row>
    <row r="16" spans="1:2" ht="15" x14ac:dyDescent="0.25">
      <c r="A16" s="2" t="s">
        <v>16</v>
      </c>
      <c r="B16" s="8">
        <v>0</v>
      </c>
    </row>
    <row r="17" spans="1:2" ht="15" x14ac:dyDescent="0.25">
      <c r="A17" s="2" t="s">
        <v>17</v>
      </c>
      <c r="B17" s="8">
        <v>10.6</v>
      </c>
    </row>
    <row r="18" spans="1:2" ht="15" x14ac:dyDescent="0.25">
      <c r="A18" s="2" t="s">
        <v>18</v>
      </c>
      <c r="B18" s="8">
        <f>AVERAGE(B19:B20)</f>
        <v>54677</v>
      </c>
    </row>
    <row r="19" spans="1:2" ht="15" x14ac:dyDescent="0.25">
      <c r="A19" s="2" t="s">
        <v>218</v>
      </c>
      <c r="B19" s="8">
        <v>51076</v>
      </c>
    </row>
    <row r="20" spans="1:2" ht="15" x14ac:dyDescent="0.25">
      <c r="A20" s="2" t="s">
        <v>219</v>
      </c>
      <c r="B20" s="8">
        <v>58278</v>
      </c>
    </row>
    <row r="21" spans="1:2" ht="15" x14ac:dyDescent="0.25">
      <c r="A21" s="2" t="s">
        <v>19</v>
      </c>
      <c r="B21" s="9">
        <f>B17/B18</f>
        <v>1.9386579366095433E-4</v>
      </c>
    </row>
    <row r="22" spans="1:2" ht="15" x14ac:dyDescent="0.25">
      <c r="A22" s="2" t="s">
        <v>20</v>
      </c>
      <c r="B22" s="8"/>
    </row>
    <row r="23" spans="1:2" ht="15" x14ac:dyDescent="0.25">
      <c r="A23" s="2" t="s">
        <v>21</v>
      </c>
      <c r="B23" s="8">
        <v>0</v>
      </c>
    </row>
    <row r="24" spans="1:2" ht="15" x14ac:dyDescent="0.25">
      <c r="A24" s="2" t="s">
        <v>22</v>
      </c>
      <c r="B24" s="8">
        <f>SUM(B25:B37)</f>
        <v>15.36</v>
      </c>
    </row>
    <row r="25" spans="1:2" ht="15" x14ac:dyDescent="0.25">
      <c r="A25" s="2" t="s">
        <v>23</v>
      </c>
      <c r="B25" s="8">
        <v>0</v>
      </c>
    </row>
    <row r="26" spans="1:2" ht="15" x14ac:dyDescent="0.25">
      <c r="A26" s="2" t="s">
        <v>24</v>
      </c>
      <c r="B26" s="8">
        <v>0</v>
      </c>
    </row>
    <row r="27" spans="1:2" ht="15" x14ac:dyDescent="0.25">
      <c r="A27" s="2" t="s">
        <v>25</v>
      </c>
      <c r="B27" s="8">
        <v>0</v>
      </c>
    </row>
    <row r="28" spans="1:2" ht="15" x14ac:dyDescent="0.25">
      <c r="A28" s="2" t="s">
        <v>26</v>
      </c>
      <c r="B28" s="8">
        <v>0</v>
      </c>
    </row>
    <row r="29" spans="1:2" ht="15" x14ac:dyDescent="0.25">
      <c r="A29" s="2" t="s">
        <v>27</v>
      </c>
      <c r="B29" s="8">
        <v>2.68</v>
      </c>
    </row>
    <row r="30" spans="1:2" ht="15" x14ac:dyDescent="0.25">
      <c r="A30" s="2" t="s">
        <v>28</v>
      </c>
      <c r="B30" s="8"/>
    </row>
    <row r="31" spans="1:2" ht="15" x14ac:dyDescent="0.25">
      <c r="A31" s="2" t="s">
        <v>29</v>
      </c>
      <c r="B31" s="8">
        <v>4.6500000000000004</v>
      </c>
    </row>
    <row r="32" spans="1:2" ht="15" x14ac:dyDescent="0.25">
      <c r="A32" s="2" t="s">
        <v>30</v>
      </c>
      <c r="B32" s="8"/>
    </row>
    <row r="33" spans="1:2" ht="15" x14ac:dyDescent="0.25">
      <c r="A33" s="2" t="s">
        <v>31</v>
      </c>
      <c r="B33" s="8">
        <v>0</v>
      </c>
    </row>
    <row r="34" spans="1:2" ht="15" x14ac:dyDescent="0.25">
      <c r="A34" s="2" t="s">
        <v>32</v>
      </c>
      <c r="B34" s="8"/>
    </row>
    <row r="35" spans="1:2" ht="15" x14ac:dyDescent="0.25">
      <c r="A35" s="2" t="s">
        <v>33</v>
      </c>
      <c r="B35" s="8">
        <v>8.0299999999999994</v>
      </c>
    </row>
    <row r="36" spans="1:2" ht="15" x14ac:dyDescent="0.25">
      <c r="A36" s="2" t="s">
        <v>32</v>
      </c>
      <c r="B36" s="8"/>
    </row>
    <row r="37" spans="1:2" ht="15" x14ac:dyDescent="0.25">
      <c r="A37" s="2" t="s">
        <v>34</v>
      </c>
      <c r="B37" s="8">
        <v>0</v>
      </c>
    </row>
    <row r="38" spans="1:2" ht="15" x14ac:dyDescent="0.25">
      <c r="A38" s="2" t="s">
        <v>35</v>
      </c>
      <c r="B38" s="9">
        <f>B24/B20</f>
        <v>2.6356429527437454E-4</v>
      </c>
    </row>
    <row r="39" spans="1:2" ht="15" x14ac:dyDescent="0.25">
      <c r="A39" s="2" t="s">
        <v>36</v>
      </c>
      <c r="B39" s="9">
        <v>1.5E-3</v>
      </c>
    </row>
    <row r="40" spans="1:2" ht="15" x14ac:dyDescent="0.25">
      <c r="A40" s="2" t="s">
        <v>37</v>
      </c>
      <c r="B40" s="9">
        <f>B39-B38</f>
        <v>1.2364357047256254E-3</v>
      </c>
    </row>
    <row r="41" spans="1:2" ht="15" x14ac:dyDescent="0.25">
      <c r="A41" s="2" t="s">
        <v>38</v>
      </c>
      <c r="B41" s="8">
        <v>0</v>
      </c>
    </row>
    <row r="42" spans="1:2" ht="15" x14ac:dyDescent="0.25">
      <c r="A42" s="2" t="s">
        <v>39</v>
      </c>
      <c r="B42" s="8">
        <v>0</v>
      </c>
    </row>
    <row r="43" spans="1:2" ht="15" x14ac:dyDescent="0.25">
      <c r="A43" s="2" t="s">
        <v>40</v>
      </c>
      <c r="B43" s="8"/>
    </row>
    <row r="44" spans="1:2" ht="15" x14ac:dyDescent="0.25">
      <c r="A44" s="2" t="s">
        <v>41</v>
      </c>
      <c r="B44" s="8">
        <f>B17+B24-B42</f>
        <v>25.96</v>
      </c>
    </row>
    <row r="45" spans="1:2" ht="15" x14ac:dyDescent="0.25">
      <c r="A45" s="2" t="s">
        <v>42</v>
      </c>
      <c r="B45" s="9">
        <f>B44/B18</f>
        <v>4.7478830221116741E-4</v>
      </c>
    </row>
    <row r="46" spans="1:2" ht="15" x14ac:dyDescent="0.25">
      <c r="A46" s="2" t="s">
        <v>43</v>
      </c>
      <c r="B46" s="8"/>
    </row>
    <row r="47" spans="1:2" ht="15" x14ac:dyDescent="0.25">
      <c r="A47" s="2" t="s">
        <v>44</v>
      </c>
      <c r="B47" s="9">
        <v>1.5E-3</v>
      </c>
    </row>
    <row r="48" spans="1:2" ht="15" x14ac:dyDescent="0.25">
      <c r="A48" s="2" t="s">
        <v>45</v>
      </c>
      <c r="B48" s="8"/>
    </row>
    <row r="49" spans="1:2" ht="15" x14ac:dyDescent="0.25">
      <c r="A49" s="2" t="s">
        <v>46</v>
      </c>
      <c r="B49" s="9">
        <f>B47+B21</f>
        <v>1.6938657936609544E-3</v>
      </c>
    </row>
    <row r="50" spans="1:2" x14ac:dyDescent="0.2">
      <c r="A50" s="13" t="s">
        <v>221</v>
      </c>
      <c r="B50" s="13"/>
    </row>
  </sheetData>
  <mergeCells count="2">
    <mergeCell ref="A50:B50"/>
    <mergeCell ref="A1:B1"/>
  </mergeCells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BB668E-47D5-465C-B46D-F4BE7D5E781D}">
  <dimension ref="A1:B50"/>
  <sheetViews>
    <sheetView rightToLeft="1" topLeftCell="A32" workbookViewId="0">
      <selection sqref="A1:B1"/>
    </sheetView>
  </sheetViews>
  <sheetFormatPr defaultRowHeight="14.25" x14ac:dyDescent="0.2"/>
  <cols>
    <col min="1" max="1" width="106.25" style="1" customWidth="1"/>
    <col min="2" max="2" width="12.625" style="1" bestFit="1" customWidth="1"/>
    <col min="3" max="16384" width="9" style="1"/>
  </cols>
  <sheetData>
    <row r="1" spans="1:2" ht="15" x14ac:dyDescent="0.25">
      <c r="A1" s="12" t="s">
        <v>193</v>
      </c>
      <c r="B1" s="12"/>
    </row>
    <row r="2" spans="1:2" x14ac:dyDescent="0.2">
      <c r="A2" s="1" t="s">
        <v>1</v>
      </c>
      <c r="B2" s="1" t="s">
        <v>2</v>
      </c>
    </row>
    <row r="3" spans="1:2" ht="15" x14ac:dyDescent="0.25">
      <c r="A3" s="2" t="s">
        <v>3</v>
      </c>
      <c r="B3" s="8"/>
    </row>
    <row r="4" spans="1:2" ht="15" x14ac:dyDescent="0.25">
      <c r="A4" s="2" t="s">
        <v>4</v>
      </c>
      <c r="B4" s="8">
        <v>13.78</v>
      </c>
    </row>
    <row r="5" spans="1:2" ht="15" x14ac:dyDescent="0.25">
      <c r="A5" s="2" t="s">
        <v>5</v>
      </c>
      <c r="B5" s="8">
        <v>0</v>
      </c>
    </row>
    <row r="6" spans="1:2" ht="15" x14ac:dyDescent="0.25">
      <c r="A6" s="2" t="s">
        <v>6</v>
      </c>
      <c r="B6" s="8">
        <v>13.78</v>
      </c>
    </row>
    <row r="7" spans="1:2" ht="15" x14ac:dyDescent="0.25">
      <c r="A7" s="2" t="s">
        <v>7</v>
      </c>
      <c r="B7" s="8">
        <v>0</v>
      </c>
    </row>
    <row r="8" spans="1:2" ht="15" x14ac:dyDescent="0.25">
      <c r="A8" s="2" t="s">
        <v>8</v>
      </c>
      <c r="B8" s="8"/>
    </row>
    <row r="9" spans="1:2" ht="15" x14ac:dyDescent="0.25">
      <c r="A9" s="2" t="s">
        <v>9</v>
      </c>
      <c r="B9" s="8">
        <v>0</v>
      </c>
    </row>
    <row r="10" spans="1:2" ht="15" x14ac:dyDescent="0.25">
      <c r="A10" s="2" t="s">
        <v>10</v>
      </c>
      <c r="B10" s="8">
        <v>0</v>
      </c>
    </row>
    <row r="11" spans="1:2" ht="15" x14ac:dyDescent="0.25">
      <c r="A11" s="2" t="s">
        <v>11</v>
      </c>
      <c r="B11" s="8">
        <v>0</v>
      </c>
    </row>
    <row r="12" spans="1:2" ht="15" x14ac:dyDescent="0.25">
      <c r="A12" s="2" t="s">
        <v>12</v>
      </c>
      <c r="B12" s="8">
        <v>0</v>
      </c>
    </row>
    <row r="13" spans="1:2" ht="15" x14ac:dyDescent="0.25">
      <c r="A13" s="2" t="s">
        <v>13</v>
      </c>
      <c r="B13" s="8">
        <v>0</v>
      </c>
    </row>
    <row r="14" spans="1:2" ht="15" x14ac:dyDescent="0.25">
      <c r="A14" s="2" t="s">
        <v>14</v>
      </c>
      <c r="B14" s="8">
        <v>31.51557</v>
      </c>
    </row>
    <row r="15" spans="1:2" ht="15" x14ac:dyDescent="0.25">
      <c r="A15" s="2" t="s">
        <v>15</v>
      </c>
      <c r="B15" s="8">
        <v>0</v>
      </c>
    </row>
    <row r="16" spans="1:2" ht="15" x14ac:dyDescent="0.25">
      <c r="A16" s="2" t="s">
        <v>16</v>
      </c>
      <c r="B16" s="8">
        <v>0</v>
      </c>
    </row>
    <row r="17" spans="1:2" ht="15" x14ac:dyDescent="0.25">
      <c r="A17" s="2" t="s">
        <v>17</v>
      </c>
      <c r="B17" s="8">
        <f>B14+B6</f>
        <v>45.295569999999998</v>
      </c>
    </row>
    <row r="18" spans="1:2" ht="15" x14ac:dyDescent="0.25">
      <c r="A18" s="2" t="s">
        <v>18</v>
      </c>
      <c r="B18" s="8">
        <f>AVERAGE(B19:B20)</f>
        <v>52963</v>
      </c>
    </row>
    <row r="19" spans="1:2" ht="15" x14ac:dyDescent="0.25">
      <c r="A19" s="2" t="s">
        <v>218</v>
      </c>
      <c r="B19" s="8">
        <v>60347</v>
      </c>
    </row>
    <row r="20" spans="1:2" ht="15" x14ac:dyDescent="0.25">
      <c r="A20" s="2" t="s">
        <v>219</v>
      </c>
      <c r="B20" s="8">
        <v>45579</v>
      </c>
    </row>
    <row r="21" spans="1:2" ht="15" x14ac:dyDescent="0.25">
      <c r="A21" s="2" t="s">
        <v>19</v>
      </c>
      <c r="B21" s="9">
        <f>B17/B18</f>
        <v>8.5523044389479441E-4</v>
      </c>
    </row>
    <row r="22" spans="1:2" ht="15" x14ac:dyDescent="0.25">
      <c r="A22" s="2" t="s">
        <v>20</v>
      </c>
      <c r="B22" s="8"/>
    </row>
    <row r="23" spans="1:2" ht="15" x14ac:dyDescent="0.25">
      <c r="A23" s="2" t="s">
        <v>21</v>
      </c>
      <c r="B23" s="8">
        <v>0</v>
      </c>
    </row>
    <row r="24" spans="1:2" ht="15" x14ac:dyDescent="0.25">
      <c r="A24" s="2" t="s">
        <v>22</v>
      </c>
      <c r="B24" s="8">
        <f>SUM(B25:B37)</f>
        <v>53.506999999999998</v>
      </c>
    </row>
    <row r="25" spans="1:2" ht="15" x14ac:dyDescent="0.25">
      <c r="A25" s="2" t="s">
        <v>23</v>
      </c>
      <c r="B25" s="8">
        <v>15.307</v>
      </c>
    </row>
    <row r="26" spans="1:2" ht="15" x14ac:dyDescent="0.25">
      <c r="A26" s="2" t="s">
        <v>24</v>
      </c>
      <c r="B26" s="8">
        <v>0</v>
      </c>
    </row>
    <row r="27" spans="1:2" ht="15" x14ac:dyDescent="0.25">
      <c r="A27" s="2" t="s">
        <v>25</v>
      </c>
      <c r="B27" s="8">
        <v>0</v>
      </c>
    </row>
    <row r="28" spans="1:2" ht="15" x14ac:dyDescent="0.25">
      <c r="A28" s="2" t="s">
        <v>26</v>
      </c>
      <c r="B28" s="8">
        <v>0</v>
      </c>
    </row>
    <row r="29" spans="1:2" ht="15" x14ac:dyDescent="0.25">
      <c r="A29" s="2" t="s">
        <v>27</v>
      </c>
      <c r="B29" s="8">
        <v>4.1399999999999997</v>
      </c>
    </row>
    <row r="30" spans="1:2" ht="15" x14ac:dyDescent="0.25">
      <c r="A30" s="2" t="s">
        <v>28</v>
      </c>
      <c r="B30" s="8"/>
    </row>
    <row r="31" spans="1:2" ht="15" x14ac:dyDescent="0.25">
      <c r="A31" s="2" t="s">
        <v>29</v>
      </c>
      <c r="B31" s="8">
        <v>33.24</v>
      </c>
    </row>
    <row r="32" spans="1:2" ht="15" x14ac:dyDescent="0.25">
      <c r="A32" s="2" t="s">
        <v>30</v>
      </c>
      <c r="B32" s="8"/>
    </row>
    <row r="33" spans="1:2" ht="15" x14ac:dyDescent="0.25">
      <c r="A33" s="2" t="s">
        <v>31</v>
      </c>
      <c r="B33" s="8">
        <v>0.82</v>
      </c>
    </row>
    <row r="34" spans="1:2" ht="15" x14ac:dyDescent="0.25">
      <c r="A34" s="2" t="s">
        <v>32</v>
      </c>
      <c r="B34" s="8"/>
    </row>
    <row r="35" spans="1:2" ht="15" x14ac:dyDescent="0.25">
      <c r="A35" s="2" t="s">
        <v>33</v>
      </c>
      <c r="B35" s="8">
        <v>0</v>
      </c>
    </row>
    <row r="36" spans="1:2" ht="15" x14ac:dyDescent="0.25">
      <c r="A36" s="2" t="s">
        <v>32</v>
      </c>
      <c r="B36" s="8"/>
    </row>
    <row r="37" spans="1:2" ht="15" x14ac:dyDescent="0.25">
      <c r="A37" s="2" t="s">
        <v>34</v>
      </c>
      <c r="B37" s="8">
        <v>0</v>
      </c>
    </row>
    <row r="38" spans="1:2" ht="15" x14ac:dyDescent="0.25">
      <c r="A38" s="2" t="s">
        <v>35</v>
      </c>
      <c r="B38" s="9">
        <f>B24/B20</f>
        <v>1.1739397529564053E-3</v>
      </c>
    </row>
    <row r="39" spans="1:2" ht="15" x14ac:dyDescent="0.25">
      <c r="A39" s="2" t="s">
        <v>36</v>
      </c>
      <c r="B39" s="9">
        <v>1.5E-3</v>
      </c>
    </row>
    <row r="40" spans="1:2" ht="15" x14ac:dyDescent="0.25">
      <c r="A40" s="2" t="s">
        <v>37</v>
      </c>
      <c r="B40" s="9">
        <f>B39-B38</f>
        <v>3.2606024704359476E-4</v>
      </c>
    </row>
    <row r="41" spans="1:2" ht="15" x14ac:dyDescent="0.25">
      <c r="A41" s="2" t="s">
        <v>38</v>
      </c>
      <c r="B41" s="8">
        <v>0</v>
      </c>
    </row>
    <row r="42" spans="1:2" ht="15" x14ac:dyDescent="0.25">
      <c r="A42" s="2" t="s">
        <v>39</v>
      </c>
      <c r="B42" s="8">
        <v>0</v>
      </c>
    </row>
    <row r="43" spans="1:2" ht="15" x14ac:dyDescent="0.25">
      <c r="A43" s="2" t="s">
        <v>40</v>
      </c>
      <c r="B43" s="8"/>
    </row>
    <row r="44" spans="1:2" ht="15" x14ac:dyDescent="0.25">
      <c r="A44" s="2" t="s">
        <v>41</v>
      </c>
      <c r="B44" s="8">
        <f>B17+B24</f>
        <v>98.802570000000003</v>
      </c>
    </row>
    <row r="45" spans="1:2" ht="15" x14ac:dyDescent="0.25">
      <c r="A45" s="2" t="s">
        <v>42</v>
      </c>
      <c r="B45" s="9">
        <f>B44/B18</f>
        <v>1.8655017653833809E-3</v>
      </c>
    </row>
    <row r="46" spans="1:2" ht="15" x14ac:dyDescent="0.25">
      <c r="A46" s="2" t="s">
        <v>43</v>
      </c>
      <c r="B46" s="8"/>
    </row>
    <row r="47" spans="1:2" ht="15" x14ac:dyDescent="0.25">
      <c r="A47" s="2" t="s">
        <v>44</v>
      </c>
      <c r="B47" s="9">
        <v>1.5E-3</v>
      </c>
    </row>
    <row r="48" spans="1:2" ht="15" x14ac:dyDescent="0.25">
      <c r="A48" s="2" t="s">
        <v>45</v>
      </c>
      <c r="B48" s="8"/>
    </row>
    <row r="49" spans="1:2" ht="15" x14ac:dyDescent="0.25">
      <c r="A49" s="2" t="s">
        <v>46</v>
      </c>
      <c r="B49" s="9">
        <f>B47+B21</f>
        <v>2.3552304438947944E-3</v>
      </c>
    </row>
    <row r="50" spans="1:2" x14ac:dyDescent="0.2">
      <c r="A50" s="13" t="s">
        <v>221</v>
      </c>
      <c r="B50" s="13"/>
    </row>
  </sheetData>
  <mergeCells count="2">
    <mergeCell ref="A50:B50"/>
    <mergeCell ref="A1:B1"/>
  </mergeCells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942A0-E42A-4C60-B14F-E2AD1F48358A}">
  <dimension ref="A1:B50"/>
  <sheetViews>
    <sheetView rightToLeft="1" topLeftCell="A29" workbookViewId="0">
      <selection activeCell="C9" sqref="C9"/>
    </sheetView>
  </sheetViews>
  <sheetFormatPr defaultRowHeight="14.25" x14ac:dyDescent="0.2"/>
  <cols>
    <col min="1" max="1" width="112.125" style="1" customWidth="1"/>
    <col min="2" max="2" width="12.625" style="1" bestFit="1" customWidth="1"/>
    <col min="3" max="16384" width="9" style="1"/>
  </cols>
  <sheetData>
    <row r="1" spans="1:2" ht="15" x14ac:dyDescent="0.25">
      <c r="A1" s="12" t="s">
        <v>194</v>
      </c>
      <c r="B1" s="12"/>
    </row>
    <row r="2" spans="1:2" x14ac:dyDescent="0.2">
      <c r="A2" s="1" t="s">
        <v>1</v>
      </c>
      <c r="B2" s="1" t="s">
        <v>2</v>
      </c>
    </row>
    <row r="3" spans="1:2" ht="15" x14ac:dyDescent="0.25">
      <c r="A3" s="2" t="s">
        <v>3</v>
      </c>
      <c r="B3" s="8"/>
    </row>
    <row r="4" spans="1:2" ht="15" x14ac:dyDescent="0.25">
      <c r="A4" s="2" t="s">
        <v>4</v>
      </c>
      <c r="B4" s="8">
        <v>4.49</v>
      </c>
    </row>
    <row r="5" spans="1:2" ht="15" x14ac:dyDescent="0.25">
      <c r="A5" s="2" t="s">
        <v>5</v>
      </c>
      <c r="B5" s="8">
        <v>0</v>
      </c>
    </row>
    <row r="6" spans="1:2" ht="15" x14ac:dyDescent="0.25">
      <c r="A6" s="2" t="s">
        <v>6</v>
      </c>
      <c r="B6" s="8">
        <v>4.49</v>
      </c>
    </row>
    <row r="7" spans="1:2" ht="15" x14ac:dyDescent="0.25">
      <c r="A7" s="2" t="s">
        <v>7</v>
      </c>
      <c r="B7" s="8">
        <v>0</v>
      </c>
    </row>
    <row r="8" spans="1:2" ht="15" x14ac:dyDescent="0.25">
      <c r="A8" s="2" t="s">
        <v>8</v>
      </c>
      <c r="B8" s="8"/>
    </row>
    <row r="9" spans="1:2" ht="15" x14ac:dyDescent="0.25">
      <c r="A9" s="2" t="s">
        <v>9</v>
      </c>
      <c r="B9" s="8">
        <v>0</v>
      </c>
    </row>
    <row r="10" spans="1:2" ht="18.75" customHeight="1" x14ac:dyDescent="0.25">
      <c r="A10" s="2" t="s">
        <v>10</v>
      </c>
      <c r="B10" s="8">
        <v>0</v>
      </c>
    </row>
    <row r="11" spans="1:2" ht="15" x14ac:dyDescent="0.25">
      <c r="A11" s="2" t="s">
        <v>11</v>
      </c>
      <c r="B11" s="8">
        <v>0</v>
      </c>
    </row>
    <row r="12" spans="1:2" ht="15" x14ac:dyDescent="0.25">
      <c r="A12" s="2" t="s">
        <v>12</v>
      </c>
      <c r="B12" s="8">
        <v>0</v>
      </c>
    </row>
    <row r="13" spans="1:2" ht="15" x14ac:dyDescent="0.25">
      <c r="A13" s="2" t="s">
        <v>13</v>
      </c>
      <c r="B13" s="8">
        <v>0</v>
      </c>
    </row>
    <row r="14" spans="1:2" ht="15" x14ac:dyDescent="0.25">
      <c r="A14" s="2" t="s">
        <v>14</v>
      </c>
      <c r="B14" s="8">
        <v>1.42181</v>
      </c>
    </row>
    <row r="15" spans="1:2" ht="15" x14ac:dyDescent="0.25">
      <c r="A15" s="2" t="s">
        <v>15</v>
      </c>
      <c r="B15" s="8">
        <v>0</v>
      </c>
    </row>
    <row r="16" spans="1:2" ht="15" x14ac:dyDescent="0.25">
      <c r="A16" s="2" t="s">
        <v>16</v>
      </c>
      <c r="B16" s="8">
        <v>0</v>
      </c>
    </row>
    <row r="17" spans="1:2" ht="15" x14ac:dyDescent="0.25">
      <c r="A17" s="2" t="s">
        <v>17</v>
      </c>
      <c r="B17" s="8">
        <f>B14+B6</f>
        <v>5.91181</v>
      </c>
    </row>
    <row r="18" spans="1:2" ht="15" x14ac:dyDescent="0.25">
      <c r="A18" s="2" t="s">
        <v>18</v>
      </c>
      <c r="B18" s="8">
        <f>AVERAGE(B19:B20)</f>
        <v>13734.75</v>
      </c>
    </row>
    <row r="19" spans="1:2" ht="15" x14ac:dyDescent="0.25">
      <c r="A19" s="2" t="s">
        <v>218</v>
      </c>
      <c r="B19" s="8">
        <v>16877</v>
      </c>
    </row>
    <row r="20" spans="1:2" ht="15" x14ac:dyDescent="0.25">
      <c r="A20" s="2" t="s">
        <v>219</v>
      </c>
      <c r="B20" s="8">
        <f>(4308+16877)/2</f>
        <v>10592.5</v>
      </c>
    </row>
    <row r="21" spans="1:2" ht="15" x14ac:dyDescent="0.25">
      <c r="A21" s="2" t="s">
        <v>19</v>
      </c>
      <c r="B21" s="9">
        <f>B17/B18</f>
        <v>4.3042720107755873E-4</v>
      </c>
    </row>
    <row r="22" spans="1:2" ht="15" x14ac:dyDescent="0.25">
      <c r="A22" s="2" t="s">
        <v>20</v>
      </c>
      <c r="B22" s="8"/>
    </row>
    <row r="23" spans="1:2" ht="15" x14ac:dyDescent="0.25">
      <c r="A23" s="2" t="s">
        <v>21</v>
      </c>
      <c r="B23" s="8">
        <v>0</v>
      </c>
    </row>
    <row r="24" spans="1:2" ht="15" x14ac:dyDescent="0.25">
      <c r="A24" s="2" t="s">
        <v>22</v>
      </c>
      <c r="B24" s="8">
        <f>SUM(B25:B37)</f>
        <v>7.07</v>
      </c>
    </row>
    <row r="25" spans="1:2" ht="15" x14ac:dyDescent="0.25">
      <c r="A25" s="2" t="s">
        <v>23</v>
      </c>
      <c r="B25" s="8">
        <v>0</v>
      </c>
    </row>
    <row r="26" spans="1:2" ht="15" x14ac:dyDescent="0.25">
      <c r="A26" s="2" t="s">
        <v>24</v>
      </c>
      <c r="B26" s="8">
        <v>0</v>
      </c>
    </row>
    <row r="27" spans="1:2" ht="15" x14ac:dyDescent="0.25">
      <c r="A27" s="2" t="s">
        <v>25</v>
      </c>
      <c r="B27" s="8">
        <v>0</v>
      </c>
    </row>
    <row r="28" spans="1:2" ht="15" x14ac:dyDescent="0.25">
      <c r="A28" s="2" t="s">
        <v>26</v>
      </c>
      <c r="B28" s="8">
        <v>0</v>
      </c>
    </row>
    <row r="29" spans="1:2" ht="15" x14ac:dyDescent="0.25">
      <c r="A29" s="2" t="s">
        <v>27</v>
      </c>
      <c r="B29" s="8">
        <v>0</v>
      </c>
    </row>
    <row r="30" spans="1:2" ht="15" x14ac:dyDescent="0.25">
      <c r="A30" s="2" t="s">
        <v>28</v>
      </c>
      <c r="B30" s="8"/>
    </row>
    <row r="31" spans="1:2" ht="15" x14ac:dyDescent="0.25">
      <c r="A31" s="2" t="s">
        <v>29</v>
      </c>
      <c r="B31" s="8">
        <v>5.33</v>
      </c>
    </row>
    <row r="32" spans="1:2" ht="15" x14ac:dyDescent="0.25">
      <c r="A32" s="2" t="s">
        <v>30</v>
      </c>
      <c r="B32" s="8"/>
    </row>
    <row r="33" spans="1:2" ht="15" x14ac:dyDescent="0.25">
      <c r="A33" s="2" t="s">
        <v>31</v>
      </c>
      <c r="B33" s="8">
        <v>1.74</v>
      </c>
    </row>
    <row r="34" spans="1:2" ht="15" x14ac:dyDescent="0.25">
      <c r="A34" s="2" t="s">
        <v>32</v>
      </c>
      <c r="B34" s="8"/>
    </row>
    <row r="35" spans="1:2" ht="15" x14ac:dyDescent="0.25">
      <c r="A35" s="2" t="s">
        <v>33</v>
      </c>
      <c r="B35" s="8">
        <v>0</v>
      </c>
    </row>
    <row r="36" spans="1:2" ht="15" x14ac:dyDescent="0.25">
      <c r="A36" s="2" t="s">
        <v>32</v>
      </c>
      <c r="B36" s="8"/>
    </row>
    <row r="37" spans="1:2" ht="15" x14ac:dyDescent="0.25">
      <c r="A37" s="2" t="s">
        <v>34</v>
      </c>
      <c r="B37" s="8">
        <v>0</v>
      </c>
    </row>
    <row r="38" spans="1:2" ht="15" x14ac:dyDescent="0.25">
      <c r="A38" s="2" t="s">
        <v>35</v>
      </c>
      <c r="B38" s="9">
        <f>B24/B20</f>
        <v>6.6745338683030448E-4</v>
      </c>
    </row>
    <row r="39" spans="1:2" ht="15" x14ac:dyDescent="0.25">
      <c r="A39" s="2" t="s">
        <v>36</v>
      </c>
      <c r="B39" s="9">
        <v>1E-3</v>
      </c>
    </row>
    <row r="40" spans="1:2" ht="15" x14ac:dyDescent="0.25">
      <c r="A40" s="2" t="s">
        <v>37</v>
      </c>
      <c r="B40" s="9">
        <f>B39-B38</f>
        <v>3.3254661316969554E-4</v>
      </c>
    </row>
    <row r="41" spans="1:2" ht="15" x14ac:dyDescent="0.25">
      <c r="A41" s="2" t="s">
        <v>38</v>
      </c>
      <c r="B41" s="8">
        <v>0</v>
      </c>
    </row>
    <row r="42" spans="1:2" ht="15" x14ac:dyDescent="0.25">
      <c r="A42" s="2" t="s">
        <v>39</v>
      </c>
      <c r="B42" s="8">
        <v>0</v>
      </c>
    </row>
    <row r="43" spans="1:2" ht="15" x14ac:dyDescent="0.25">
      <c r="A43" s="2" t="s">
        <v>40</v>
      </c>
      <c r="B43" s="8"/>
    </row>
    <row r="44" spans="1:2" ht="15" x14ac:dyDescent="0.25">
      <c r="A44" s="2" t="s">
        <v>41</v>
      </c>
      <c r="B44" s="8">
        <v>11.56</v>
      </c>
    </row>
    <row r="45" spans="1:2" ht="15" x14ac:dyDescent="0.25">
      <c r="A45" s="2" t="s">
        <v>42</v>
      </c>
      <c r="B45" s="9">
        <f>B44/B18</f>
        <v>8.4166075101476182E-4</v>
      </c>
    </row>
    <row r="46" spans="1:2" ht="15" x14ac:dyDescent="0.25">
      <c r="A46" s="2" t="s">
        <v>43</v>
      </c>
      <c r="B46" s="8"/>
    </row>
    <row r="47" spans="1:2" ht="15" x14ac:dyDescent="0.25">
      <c r="A47" s="2" t="s">
        <v>44</v>
      </c>
      <c r="B47" s="9">
        <v>1E-3</v>
      </c>
    </row>
    <row r="48" spans="1:2" ht="15" x14ac:dyDescent="0.25">
      <c r="A48" s="2" t="s">
        <v>45</v>
      </c>
      <c r="B48" s="8"/>
    </row>
    <row r="49" spans="1:2" ht="15" x14ac:dyDescent="0.25">
      <c r="A49" s="2" t="s">
        <v>46</v>
      </c>
      <c r="B49" s="9">
        <f>B47+B21</f>
        <v>1.4304272010775589E-3</v>
      </c>
    </row>
    <row r="50" spans="1:2" x14ac:dyDescent="0.2">
      <c r="A50" s="13" t="s">
        <v>221</v>
      </c>
      <c r="B50" s="13"/>
    </row>
  </sheetData>
  <mergeCells count="2">
    <mergeCell ref="A50:B50"/>
    <mergeCell ref="A1:B1"/>
  </mergeCells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5FFEA-394C-45CF-9FAD-735BA30003EE}">
  <dimension ref="A1:B51"/>
  <sheetViews>
    <sheetView rightToLeft="1" zoomScaleNormal="100" workbookViewId="0">
      <pane ySplit="2" topLeftCell="A38" activePane="bottomLeft" state="frozen"/>
      <selection pane="bottomLeft" activeCell="A44" sqref="A44"/>
    </sheetView>
  </sheetViews>
  <sheetFormatPr defaultRowHeight="14.25" x14ac:dyDescent="0.2"/>
  <cols>
    <col min="1" max="1" width="103.375" customWidth="1"/>
    <col min="2" max="2" width="9.625" customWidth="1"/>
  </cols>
  <sheetData>
    <row r="1" spans="1:2" ht="15" x14ac:dyDescent="0.25">
      <c r="A1" s="14" t="s">
        <v>47</v>
      </c>
      <c r="B1" s="14"/>
    </row>
    <row r="2" spans="1:2" x14ac:dyDescent="0.2">
      <c r="A2" t="s">
        <v>1</v>
      </c>
      <c r="B2" t="s">
        <v>2</v>
      </c>
    </row>
    <row r="3" spans="1:2" ht="15" x14ac:dyDescent="0.25">
      <c r="A3" s="3" t="s">
        <v>48</v>
      </c>
    </row>
    <row r="4" spans="1:2" ht="15" x14ac:dyDescent="0.25">
      <c r="A4" s="3" t="s">
        <v>49</v>
      </c>
    </row>
    <row r="5" spans="1:2" x14ac:dyDescent="0.2">
      <c r="A5" s="4" t="s">
        <v>50</v>
      </c>
      <c r="B5" s="5">
        <v>0</v>
      </c>
    </row>
    <row r="6" spans="1:2" ht="15" x14ac:dyDescent="0.25">
      <c r="A6" s="3" t="s">
        <v>51</v>
      </c>
      <c r="B6" s="5">
        <v>0</v>
      </c>
    </row>
    <row r="7" spans="1:2" ht="15" x14ac:dyDescent="0.25">
      <c r="A7" s="3" t="s">
        <v>52</v>
      </c>
      <c r="B7" s="5"/>
    </row>
    <row r="8" spans="1:2" x14ac:dyDescent="0.2">
      <c r="A8" s="4" t="s">
        <v>53</v>
      </c>
      <c r="B8" s="5">
        <v>252.04</v>
      </c>
    </row>
    <row r="9" spans="1:2" x14ac:dyDescent="0.2">
      <c r="A9" s="4" t="s">
        <v>54</v>
      </c>
      <c r="B9" s="5">
        <v>49.69</v>
      </c>
    </row>
    <row r="10" spans="1:2" x14ac:dyDescent="0.2">
      <c r="A10" s="4" t="s">
        <v>55</v>
      </c>
      <c r="B10" s="5">
        <v>23.57</v>
      </c>
    </row>
    <row r="11" spans="1:2" x14ac:dyDescent="0.2">
      <c r="A11" s="4" t="s">
        <v>56</v>
      </c>
      <c r="B11" s="5">
        <v>97.68</v>
      </c>
    </row>
    <row r="12" spans="1:2" x14ac:dyDescent="0.2">
      <c r="A12" s="4" t="s">
        <v>57</v>
      </c>
      <c r="B12" s="5">
        <v>52.04</v>
      </c>
    </row>
    <row r="13" spans="1:2" x14ac:dyDescent="0.2">
      <c r="A13" s="4" t="s">
        <v>58</v>
      </c>
      <c r="B13" s="5">
        <v>4.7</v>
      </c>
    </row>
    <row r="14" spans="1:2" x14ac:dyDescent="0.2">
      <c r="A14" s="4" t="s">
        <v>59</v>
      </c>
      <c r="B14" s="5">
        <v>36.15</v>
      </c>
    </row>
    <row r="15" spans="1:2" x14ac:dyDescent="0.2">
      <c r="A15" s="4" t="s">
        <v>60</v>
      </c>
      <c r="B15" s="5">
        <v>36.03</v>
      </c>
    </row>
    <row r="16" spans="1:2" x14ac:dyDescent="0.2">
      <c r="A16" s="4" t="s">
        <v>61</v>
      </c>
      <c r="B16" s="5">
        <v>9.77</v>
      </c>
    </row>
    <row r="17" spans="1:2" x14ac:dyDescent="0.2">
      <c r="A17" s="4" t="s">
        <v>62</v>
      </c>
      <c r="B17" s="5">
        <v>9.19</v>
      </c>
    </row>
    <row r="18" spans="1:2" x14ac:dyDescent="0.2">
      <c r="A18" s="4" t="s">
        <v>63</v>
      </c>
      <c r="B18" s="5">
        <v>17.579999999999998</v>
      </c>
    </row>
    <row r="19" spans="1:2" x14ac:dyDescent="0.2">
      <c r="A19" s="4" t="s">
        <v>64</v>
      </c>
      <c r="B19" s="5">
        <v>14.63</v>
      </c>
    </row>
    <row r="20" spans="1:2" x14ac:dyDescent="0.2">
      <c r="A20" s="4" t="s">
        <v>65</v>
      </c>
      <c r="B20" s="5">
        <v>0.25</v>
      </c>
    </row>
    <row r="21" spans="1:2" s="6" customFormat="1" ht="15" x14ac:dyDescent="0.25">
      <c r="A21" s="7" t="s">
        <v>66</v>
      </c>
      <c r="B21" s="8">
        <v>603.32000000000005</v>
      </c>
    </row>
    <row r="22" spans="1:2" s="6" customFormat="1" ht="15" x14ac:dyDescent="0.25">
      <c r="A22" s="7" t="s">
        <v>67</v>
      </c>
      <c r="B22" s="8">
        <v>603.32000000000005</v>
      </c>
    </row>
    <row r="23" spans="1:2" ht="15" x14ac:dyDescent="0.25">
      <c r="A23" s="3" t="s">
        <v>68</v>
      </c>
      <c r="B23" s="5"/>
    </row>
    <row r="24" spans="1:2" ht="15" x14ac:dyDescent="0.25">
      <c r="A24" s="3" t="s">
        <v>49</v>
      </c>
      <c r="B24" s="5"/>
    </row>
    <row r="25" spans="1:2" x14ac:dyDescent="0.2">
      <c r="A25" s="4" t="s">
        <v>69</v>
      </c>
      <c r="B25" s="5">
        <v>0</v>
      </c>
    </row>
    <row r="26" spans="1:2" x14ac:dyDescent="0.2">
      <c r="A26" s="4" t="s">
        <v>70</v>
      </c>
      <c r="B26" s="5">
        <v>0</v>
      </c>
    </row>
    <row r="27" spans="1:2" x14ac:dyDescent="0.2">
      <c r="A27" s="4" t="s">
        <v>71</v>
      </c>
      <c r="B27" s="5">
        <v>0</v>
      </c>
    </row>
    <row r="28" spans="1:2" s="6" customFormat="1" ht="15" x14ac:dyDescent="0.25">
      <c r="A28" s="7" t="s">
        <v>51</v>
      </c>
      <c r="B28" s="8">
        <v>0</v>
      </c>
    </row>
    <row r="29" spans="1:2" ht="15" x14ac:dyDescent="0.25">
      <c r="A29" s="3" t="s">
        <v>52</v>
      </c>
      <c r="B29" s="5"/>
    </row>
    <row r="30" spans="1:2" x14ac:dyDescent="0.2">
      <c r="A30" s="4" t="s">
        <v>53</v>
      </c>
      <c r="B30" s="5">
        <v>0</v>
      </c>
    </row>
    <row r="31" spans="1:2" ht="15" x14ac:dyDescent="0.25">
      <c r="A31" s="3" t="s">
        <v>66</v>
      </c>
      <c r="B31" s="5">
        <v>0</v>
      </c>
    </row>
    <row r="32" spans="1:2" s="6" customFormat="1" ht="15" x14ac:dyDescent="0.25">
      <c r="A32" s="7" t="s">
        <v>72</v>
      </c>
      <c r="B32" s="8">
        <v>0</v>
      </c>
    </row>
    <row r="33" spans="1:2" s="6" customFormat="1" ht="15" x14ac:dyDescent="0.25">
      <c r="A33" s="7" t="s">
        <v>73</v>
      </c>
      <c r="B33" s="8"/>
    </row>
    <row r="34" spans="1:2" x14ac:dyDescent="0.2">
      <c r="A34" s="4" t="s">
        <v>53</v>
      </c>
      <c r="B34" s="5">
        <v>0</v>
      </c>
    </row>
    <row r="35" spans="1:2" s="6" customFormat="1" ht="15" x14ac:dyDescent="0.25">
      <c r="A35" s="7" t="s">
        <v>74</v>
      </c>
      <c r="B35" s="8">
        <v>0</v>
      </c>
    </row>
    <row r="36" spans="1:2" s="6" customFormat="1" ht="15" x14ac:dyDescent="0.25">
      <c r="A36" s="7" t="s">
        <v>75</v>
      </c>
      <c r="B36" s="8"/>
    </row>
    <row r="37" spans="1:2" x14ac:dyDescent="0.2">
      <c r="A37" s="4" t="s">
        <v>76</v>
      </c>
      <c r="B37" s="5">
        <v>0</v>
      </c>
    </row>
    <row r="38" spans="1:2" x14ac:dyDescent="0.2">
      <c r="A38" s="4" t="s">
        <v>77</v>
      </c>
      <c r="B38" s="5">
        <v>0</v>
      </c>
    </row>
    <row r="39" spans="1:2" x14ac:dyDescent="0.2">
      <c r="A39" s="4" t="s">
        <v>71</v>
      </c>
      <c r="B39" s="5">
        <v>0</v>
      </c>
    </row>
    <row r="40" spans="1:2" s="6" customFormat="1" ht="15" x14ac:dyDescent="0.25">
      <c r="A40" s="7" t="s">
        <v>78</v>
      </c>
      <c r="B40" s="8">
        <v>0</v>
      </c>
    </row>
    <row r="41" spans="1:2" s="6" customFormat="1" ht="15" x14ac:dyDescent="0.25">
      <c r="A41" s="7" t="s">
        <v>79</v>
      </c>
      <c r="B41" s="8">
        <v>1069.0030800000002</v>
      </c>
    </row>
    <row r="42" spans="1:2" s="6" customFormat="1" ht="15" x14ac:dyDescent="0.25">
      <c r="A42" s="7" t="s">
        <v>80</v>
      </c>
      <c r="B42" s="8"/>
    </row>
    <row r="43" spans="1:2" x14ac:dyDescent="0.2">
      <c r="A43" s="4" t="s">
        <v>76</v>
      </c>
      <c r="B43" s="5">
        <v>0</v>
      </c>
    </row>
    <row r="44" spans="1:2" x14ac:dyDescent="0.2">
      <c r="A44" s="4" t="s">
        <v>71</v>
      </c>
      <c r="B44" s="5">
        <v>0</v>
      </c>
    </row>
    <row r="45" spans="1:2" s="6" customFormat="1" ht="15" x14ac:dyDescent="0.25">
      <c r="A45" s="7" t="s">
        <v>81</v>
      </c>
      <c r="B45" s="8">
        <v>0</v>
      </c>
    </row>
    <row r="46" spans="1:2" s="6" customFormat="1" ht="15" x14ac:dyDescent="0.25">
      <c r="A46" s="7" t="s">
        <v>82</v>
      </c>
      <c r="B46" s="8"/>
    </row>
    <row r="47" spans="1:2" x14ac:dyDescent="0.2">
      <c r="A47" s="4" t="s">
        <v>76</v>
      </c>
      <c r="B47" s="5">
        <v>0</v>
      </c>
    </row>
    <row r="48" spans="1:2" x14ac:dyDescent="0.2">
      <c r="A48" s="4" t="s">
        <v>71</v>
      </c>
      <c r="B48" s="5">
        <v>0</v>
      </c>
    </row>
    <row r="49" spans="1:2" s="6" customFormat="1" ht="15" x14ac:dyDescent="0.25">
      <c r="A49" s="7" t="s">
        <v>83</v>
      </c>
      <c r="B49" s="8">
        <v>0</v>
      </c>
    </row>
    <row r="50" spans="1:2" s="6" customFormat="1" ht="15" x14ac:dyDescent="0.25">
      <c r="A50" s="7" t="s">
        <v>84</v>
      </c>
      <c r="B50" s="8">
        <f>B41+B22</f>
        <v>1672.3230800000001</v>
      </c>
    </row>
    <row r="51" spans="1:2" x14ac:dyDescent="0.2">
      <c r="A51" s="13" t="s">
        <v>221</v>
      </c>
      <c r="B51" s="13"/>
    </row>
  </sheetData>
  <mergeCells count="2">
    <mergeCell ref="A51:B51"/>
    <mergeCell ref="A1:B1"/>
  </mergeCells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351B1-6FA0-47EC-BEC8-5FDCC78D4454}">
  <dimension ref="A1:C149"/>
  <sheetViews>
    <sheetView rightToLeft="1" tabSelected="1" zoomScaleNormal="100" workbookViewId="0">
      <pane ySplit="2" topLeftCell="A133" activePane="bottomLeft" state="frozen"/>
      <selection pane="bottomLeft" activeCell="A149" sqref="A149:B149"/>
    </sheetView>
  </sheetViews>
  <sheetFormatPr defaultRowHeight="14.25" x14ac:dyDescent="0.2"/>
  <cols>
    <col min="1" max="1" width="106.25" customWidth="1"/>
    <col min="2" max="2" width="12.625" bestFit="1" customWidth="1"/>
  </cols>
  <sheetData>
    <row r="1" spans="1:3" ht="15" x14ac:dyDescent="0.25">
      <c r="A1" s="14" t="s">
        <v>85</v>
      </c>
      <c r="B1" s="14"/>
    </row>
    <row r="2" spans="1:3" x14ac:dyDescent="0.2">
      <c r="A2" t="s">
        <v>1</v>
      </c>
      <c r="B2" t="s">
        <v>2</v>
      </c>
    </row>
    <row r="3" spans="1:3" ht="15" x14ac:dyDescent="0.25">
      <c r="A3" s="3" t="s">
        <v>86</v>
      </c>
      <c r="B3" s="5"/>
    </row>
    <row r="4" spans="1:3" x14ac:dyDescent="0.2">
      <c r="A4" s="4" t="s">
        <v>87</v>
      </c>
      <c r="B4" s="5">
        <v>0</v>
      </c>
    </row>
    <row r="5" spans="1:3" x14ac:dyDescent="0.2">
      <c r="A5" s="4" t="s">
        <v>212</v>
      </c>
      <c r="B5" s="5">
        <v>80.031999999999996</v>
      </c>
      <c r="C5" s="5"/>
    </row>
    <row r="6" spans="1:3" x14ac:dyDescent="0.2">
      <c r="A6" s="4" t="s">
        <v>216</v>
      </c>
      <c r="B6" s="5">
        <v>82.434087000000005</v>
      </c>
      <c r="C6" s="5"/>
    </row>
    <row r="7" spans="1:3" x14ac:dyDescent="0.2">
      <c r="A7" s="4" t="s">
        <v>215</v>
      </c>
      <c r="B7" s="5">
        <v>94.625</v>
      </c>
      <c r="C7" s="5"/>
    </row>
    <row r="8" spans="1:3" x14ac:dyDescent="0.2">
      <c r="A8" s="4" t="s">
        <v>204</v>
      </c>
      <c r="B8" s="5">
        <v>76.984929999999991</v>
      </c>
    </row>
    <row r="9" spans="1:3" x14ac:dyDescent="0.2">
      <c r="A9" s="4" t="s">
        <v>217</v>
      </c>
      <c r="B9" s="5">
        <v>15.307</v>
      </c>
      <c r="C9" s="5"/>
    </row>
    <row r="10" spans="1:3" s="6" customFormat="1" ht="15" x14ac:dyDescent="0.25">
      <c r="A10" s="7" t="s">
        <v>88</v>
      </c>
      <c r="B10" s="8">
        <f>SUM(B4:B9)</f>
        <v>349.383017</v>
      </c>
      <c r="C10" s="11"/>
    </row>
    <row r="11" spans="1:3" ht="15" x14ac:dyDescent="0.25">
      <c r="A11" s="3" t="s">
        <v>89</v>
      </c>
      <c r="B11" s="5"/>
    </row>
    <row r="12" spans="1:3" x14ac:dyDescent="0.2">
      <c r="A12" s="4" t="s">
        <v>90</v>
      </c>
      <c r="B12" s="5"/>
    </row>
    <row r="13" spans="1:3" x14ac:dyDescent="0.2">
      <c r="A13" s="4" t="s">
        <v>195</v>
      </c>
      <c r="B13" s="5">
        <v>166.55176</v>
      </c>
      <c r="C13" s="5"/>
    </row>
    <row r="14" spans="1:3" x14ac:dyDescent="0.2">
      <c r="A14" s="4" t="s">
        <v>196</v>
      </c>
      <c r="B14" s="5">
        <v>65.885502000000002</v>
      </c>
      <c r="C14" s="5"/>
    </row>
    <row r="15" spans="1:3" x14ac:dyDescent="0.2">
      <c r="A15" s="4" t="s">
        <v>197</v>
      </c>
      <c r="B15" s="5">
        <v>13.878753999999999</v>
      </c>
      <c r="C15" s="5"/>
    </row>
    <row r="16" spans="1:3" x14ac:dyDescent="0.2">
      <c r="A16" s="4" t="s">
        <v>198</v>
      </c>
      <c r="B16" s="5">
        <v>36.753561999999995</v>
      </c>
      <c r="C16" s="5"/>
    </row>
    <row r="17" spans="1:3" x14ac:dyDescent="0.2">
      <c r="A17" s="4" t="s">
        <v>199</v>
      </c>
      <c r="B17" s="5">
        <v>99.767076000000003</v>
      </c>
      <c r="C17" s="5"/>
    </row>
    <row r="18" spans="1:3" x14ac:dyDescent="0.2">
      <c r="A18" s="4" t="s">
        <v>200</v>
      </c>
      <c r="B18" s="5">
        <v>45.6390648</v>
      </c>
      <c r="C18" s="5"/>
    </row>
    <row r="19" spans="1:3" x14ac:dyDescent="0.2">
      <c r="A19" s="4" t="s">
        <v>201</v>
      </c>
      <c r="B19" s="5">
        <v>48.67</v>
      </c>
      <c r="C19" s="5"/>
    </row>
    <row r="20" spans="1:3" x14ac:dyDescent="0.2">
      <c r="A20" s="4" t="s">
        <v>202</v>
      </c>
      <c r="B20" s="5">
        <v>43.983462000000003</v>
      </c>
      <c r="C20" s="5"/>
    </row>
    <row r="21" spans="1:3" x14ac:dyDescent="0.2">
      <c r="A21" s="4" t="s">
        <v>203</v>
      </c>
      <c r="B21" s="5">
        <v>82.828281699999991</v>
      </c>
      <c r="C21" s="5"/>
    </row>
    <row r="22" spans="1:3" x14ac:dyDescent="0.2">
      <c r="A22" s="4" t="s">
        <v>205</v>
      </c>
      <c r="B22" s="5">
        <v>33.894280200000004</v>
      </c>
      <c r="C22" s="5"/>
    </row>
    <row r="23" spans="1:3" x14ac:dyDescent="0.2">
      <c r="A23" s="4" t="s">
        <v>206</v>
      </c>
      <c r="B23" s="5">
        <v>58.963048999999998</v>
      </c>
      <c r="C23" s="5"/>
    </row>
    <row r="24" spans="1:3" x14ac:dyDescent="0.2">
      <c r="A24" s="4" t="s">
        <v>207</v>
      </c>
      <c r="B24" s="5">
        <v>43.576557000000001</v>
      </c>
      <c r="C24" s="5"/>
    </row>
    <row r="25" spans="1:3" x14ac:dyDescent="0.2">
      <c r="A25" s="4" t="s">
        <v>208</v>
      </c>
      <c r="B25" s="5">
        <v>45.692724000000005</v>
      </c>
      <c r="C25" s="5"/>
    </row>
    <row r="26" spans="1:3" x14ac:dyDescent="0.2">
      <c r="A26" s="4" t="s">
        <v>209</v>
      </c>
      <c r="B26" s="5">
        <v>146.07400000000001</v>
      </c>
      <c r="C26" s="5"/>
    </row>
    <row r="27" spans="1:3" x14ac:dyDescent="0.2">
      <c r="A27" s="4" t="s">
        <v>210</v>
      </c>
      <c r="B27" s="5">
        <v>11.366838400000001</v>
      </c>
      <c r="C27" s="5"/>
    </row>
    <row r="28" spans="1:3" x14ac:dyDescent="0.2">
      <c r="A28" s="4" t="s">
        <v>211</v>
      </c>
      <c r="B28" s="5">
        <v>120.90576999999999</v>
      </c>
      <c r="C28" s="5"/>
    </row>
    <row r="29" spans="1:3" x14ac:dyDescent="0.2">
      <c r="A29" s="4" t="s">
        <v>213</v>
      </c>
      <c r="B29" s="5">
        <v>119.307</v>
      </c>
      <c r="C29" s="5"/>
    </row>
    <row r="30" spans="1:3" ht="15" x14ac:dyDescent="0.2">
      <c r="A30" s="10" t="s">
        <v>220</v>
      </c>
      <c r="B30" s="5">
        <v>31.262733000000001</v>
      </c>
      <c r="C30" s="5"/>
    </row>
    <row r="31" spans="1:3" x14ac:dyDescent="0.2">
      <c r="A31" s="4" t="s">
        <v>214</v>
      </c>
      <c r="B31" s="5">
        <v>64.876000000000005</v>
      </c>
      <c r="C31" s="5"/>
    </row>
    <row r="32" spans="1:3" s="6" customFormat="1" ht="15" x14ac:dyDescent="0.25">
      <c r="A32" s="7" t="s">
        <v>91</v>
      </c>
      <c r="B32" s="8">
        <f>SUM(B13:B31)</f>
        <v>1279.8764141000001</v>
      </c>
    </row>
    <row r="33" spans="1:2" ht="15" x14ac:dyDescent="0.25">
      <c r="A33" s="3" t="s">
        <v>92</v>
      </c>
      <c r="B33" s="5"/>
    </row>
    <row r="34" spans="1:2" x14ac:dyDescent="0.2">
      <c r="A34" s="4" t="s">
        <v>76</v>
      </c>
      <c r="B34" s="5">
        <v>0</v>
      </c>
    </row>
    <row r="35" spans="1:2" x14ac:dyDescent="0.2">
      <c r="A35" s="4" t="s">
        <v>77</v>
      </c>
      <c r="B35" s="5">
        <v>0</v>
      </c>
    </row>
    <row r="36" spans="1:2" x14ac:dyDescent="0.2">
      <c r="A36" s="4" t="s">
        <v>71</v>
      </c>
      <c r="B36" s="5">
        <v>0</v>
      </c>
    </row>
    <row r="37" spans="1:2" s="6" customFormat="1" ht="15" x14ac:dyDescent="0.25">
      <c r="A37" s="7" t="s">
        <v>93</v>
      </c>
      <c r="B37" s="8">
        <v>0</v>
      </c>
    </row>
    <row r="38" spans="1:2" ht="15" x14ac:dyDescent="0.25">
      <c r="A38" s="3" t="s">
        <v>94</v>
      </c>
      <c r="B38" s="5"/>
    </row>
    <row r="39" spans="1:2" x14ac:dyDescent="0.2">
      <c r="A39" s="4" t="s">
        <v>76</v>
      </c>
      <c r="B39" s="5">
        <v>0</v>
      </c>
    </row>
    <row r="40" spans="1:2" x14ac:dyDescent="0.2">
      <c r="A40" s="4" t="s">
        <v>77</v>
      </c>
      <c r="B40" s="5">
        <v>0</v>
      </c>
    </row>
    <row r="41" spans="1:2" x14ac:dyDescent="0.2">
      <c r="A41" s="4" t="s">
        <v>71</v>
      </c>
      <c r="B41" s="5">
        <v>0</v>
      </c>
    </row>
    <row r="42" spans="1:2" s="6" customFormat="1" ht="15" x14ac:dyDescent="0.25">
      <c r="A42" s="7" t="s">
        <v>95</v>
      </c>
      <c r="B42" s="8">
        <v>0</v>
      </c>
    </row>
    <row r="43" spans="1:2" ht="15" x14ac:dyDescent="0.25">
      <c r="A43" s="3" t="s">
        <v>96</v>
      </c>
    </row>
    <row r="44" spans="1:2" ht="15" x14ac:dyDescent="0.25">
      <c r="A44" s="3" t="s">
        <v>97</v>
      </c>
    </row>
    <row r="45" spans="1:2" x14ac:dyDescent="0.2">
      <c r="A45" s="4" t="s">
        <v>98</v>
      </c>
      <c r="B45" s="5">
        <v>9.67</v>
      </c>
    </row>
    <row r="46" spans="1:2" x14ac:dyDescent="0.2">
      <c r="A46" s="4" t="s">
        <v>99</v>
      </c>
      <c r="B46" s="5">
        <v>101.06</v>
      </c>
    </row>
    <row r="47" spans="1:2" x14ac:dyDescent="0.2">
      <c r="A47" s="4" t="s">
        <v>100</v>
      </c>
      <c r="B47" s="5">
        <v>6.6</v>
      </c>
    </row>
    <row r="48" spans="1:2" x14ac:dyDescent="0.2">
      <c r="A48" s="4" t="s">
        <v>101</v>
      </c>
      <c r="B48" s="5">
        <v>1.81</v>
      </c>
    </row>
    <row r="49" spans="1:2" x14ac:dyDescent="0.2">
      <c r="A49" s="4" t="s">
        <v>102</v>
      </c>
      <c r="B49" s="5">
        <v>5.16</v>
      </c>
    </row>
    <row r="50" spans="1:2" x14ac:dyDescent="0.2">
      <c r="A50" s="4" t="s">
        <v>103</v>
      </c>
      <c r="B50" s="5">
        <v>5.28</v>
      </c>
    </row>
    <row r="51" spans="1:2" x14ac:dyDescent="0.2">
      <c r="A51" s="4" t="s">
        <v>104</v>
      </c>
      <c r="B51" s="5">
        <v>2.5299999999999998</v>
      </c>
    </row>
    <row r="52" spans="1:2" x14ac:dyDescent="0.2">
      <c r="A52" s="4" t="s">
        <v>105</v>
      </c>
      <c r="B52" s="5">
        <v>12.07</v>
      </c>
    </row>
    <row r="53" spans="1:2" x14ac:dyDescent="0.2">
      <c r="A53" s="4" t="s">
        <v>106</v>
      </c>
      <c r="B53" s="5">
        <v>0.19</v>
      </c>
    </row>
    <row r="54" spans="1:2" x14ac:dyDescent="0.2">
      <c r="A54" s="4" t="s">
        <v>107</v>
      </c>
      <c r="B54" s="5">
        <v>12.5</v>
      </c>
    </row>
    <row r="55" spans="1:2" x14ac:dyDescent="0.2">
      <c r="A55" s="4" t="s">
        <v>108</v>
      </c>
      <c r="B55" s="5">
        <v>1.21</v>
      </c>
    </row>
    <row r="56" spans="1:2" x14ac:dyDescent="0.2">
      <c r="A56" s="4" t="s">
        <v>109</v>
      </c>
      <c r="B56" s="5">
        <v>3.72</v>
      </c>
    </row>
    <row r="57" spans="1:2" x14ac:dyDescent="0.2">
      <c r="A57" s="4" t="s">
        <v>110</v>
      </c>
      <c r="B57" s="5">
        <v>0.04</v>
      </c>
    </row>
    <row r="58" spans="1:2" x14ac:dyDescent="0.2">
      <c r="A58" s="4" t="s">
        <v>111</v>
      </c>
      <c r="B58" s="5">
        <v>1.53</v>
      </c>
    </row>
    <row r="59" spans="1:2" x14ac:dyDescent="0.2">
      <c r="A59" s="4" t="s">
        <v>112</v>
      </c>
      <c r="B59" s="5">
        <v>26.6</v>
      </c>
    </row>
    <row r="60" spans="1:2" x14ac:dyDescent="0.2">
      <c r="A60" s="4" t="s">
        <v>113</v>
      </c>
      <c r="B60" s="5">
        <v>23.52</v>
      </c>
    </row>
    <row r="61" spans="1:2" x14ac:dyDescent="0.2">
      <c r="A61" s="4" t="s">
        <v>114</v>
      </c>
      <c r="B61" s="5">
        <v>31.34</v>
      </c>
    </row>
    <row r="62" spans="1:2" x14ac:dyDescent="0.2">
      <c r="A62" s="4" t="s">
        <v>115</v>
      </c>
      <c r="B62" s="5">
        <v>21.4</v>
      </c>
    </row>
    <row r="63" spans="1:2" x14ac:dyDescent="0.2">
      <c r="A63" s="4" t="s">
        <v>116</v>
      </c>
      <c r="B63" s="5">
        <v>5.54</v>
      </c>
    </row>
    <row r="64" spans="1:2" x14ac:dyDescent="0.2">
      <c r="A64" s="4" t="s">
        <v>117</v>
      </c>
      <c r="B64" s="5">
        <v>24.88</v>
      </c>
    </row>
    <row r="65" spans="1:2" x14ac:dyDescent="0.2">
      <c r="A65" s="4" t="s">
        <v>118</v>
      </c>
      <c r="B65" s="5">
        <v>0.04</v>
      </c>
    </row>
    <row r="66" spans="1:2" x14ac:dyDescent="0.2">
      <c r="A66" s="4" t="s">
        <v>119</v>
      </c>
      <c r="B66" s="5">
        <v>1.61</v>
      </c>
    </row>
    <row r="67" spans="1:2" x14ac:dyDescent="0.2">
      <c r="A67" s="4" t="s">
        <v>120</v>
      </c>
      <c r="B67" s="5">
        <v>6.69</v>
      </c>
    </row>
    <row r="68" spans="1:2" x14ac:dyDescent="0.2">
      <c r="A68" s="4" t="s">
        <v>121</v>
      </c>
      <c r="B68" s="5">
        <v>6.59</v>
      </c>
    </row>
    <row r="69" spans="1:2" x14ac:dyDescent="0.2">
      <c r="A69" s="4" t="s">
        <v>122</v>
      </c>
      <c r="B69" s="5">
        <v>0.41</v>
      </c>
    </row>
    <row r="70" spans="1:2" x14ac:dyDescent="0.2">
      <c r="A70" s="4" t="s">
        <v>123</v>
      </c>
      <c r="B70" s="5">
        <v>1.81</v>
      </c>
    </row>
    <row r="71" spans="1:2" x14ac:dyDescent="0.2">
      <c r="A71" s="4" t="s">
        <v>124</v>
      </c>
      <c r="B71" s="5">
        <v>1.58</v>
      </c>
    </row>
    <row r="72" spans="1:2" x14ac:dyDescent="0.2">
      <c r="A72" s="4" t="s">
        <v>125</v>
      </c>
      <c r="B72" s="5">
        <v>2.0299999999999998</v>
      </c>
    </row>
    <row r="73" spans="1:2" x14ac:dyDescent="0.2">
      <c r="A73" s="4" t="s">
        <v>126</v>
      </c>
      <c r="B73" s="5">
        <v>5.9</v>
      </c>
    </row>
    <row r="74" spans="1:2" x14ac:dyDescent="0.2">
      <c r="A74" s="4" t="s">
        <v>127</v>
      </c>
      <c r="B74" s="5">
        <v>0.3</v>
      </c>
    </row>
    <row r="75" spans="1:2" x14ac:dyDescent="0.2">
      <c r="A75" s="4" t="s">
        <v>128</v>
      </c>
      <c r="B75" s="5">
        <v>102.12</v>
      </c>
    </row>
    <row r="76" spans="1:2" x14ac:dyDescent="0.2">
      <c r="A76" s="4" t="s">
        <v>129</v>
      </c>
      <c r="B76" s="5">
        <v>0.35</v>
      </c>
    </row>
    <row r="77" spans="1:2" x14ac:dyDescent="0.2">
      <c r="A77" s="4" t="s">
        <v>130</v>
      </c>
      <c r="B77" s="5">
        <v>8.01</v>
      </c>
    </row>
    <row r="78" spans="1:2" x14ac:dyDescent="0.2">
      <c r="A78" s="4" t="s">
        <v>131</v>
      </c>
      <c r="B78" s="5">
        <v>0.53</v>
      </c>
    </row>
    <row r="79" spans="1:2" x14ac:dyDescent="0.2">
      <c r="A79" s="4" t="s">
        <v>132</v>
      </c>
      <c r="B79" s="5">
        <v>0.25</v>
      </c>
    </row>
    <row r="80" spans="1:2" x14ac:dyDescent="0.2">
      <c r="A80" s="4" t="s">
        <v>133</v>
      </c>
      <c r="B80" s="5">
        <v>39.57</v>
      </c>
    </row>
    <row r="81" spans="1:2" x14ac:dyDescent="0.2">
      <c r="A81" s="4" t="s">
        <v>134</v>
      </c>
      <c r="B81" s="5">
        <v>35.659999999999997</v>
      </c>
    </row>
    <row r="82" spans="1:2" x14ac:dyDescent="0.2">
      <c r="A82" s="4" t="s">
        <v>135</v>
      </c>
      <c r="B82" s="5">
        <v>46.65</v>
      </c>
    </row>
    <row r="83" spans="1:2" x14ac:dyDescent="0.2">
      <c r="A83" s="4" t="s">
        <v>136</v>
      </c>
      <c r="B83" s="5">
        <v>1.3</v>
      </c>
    </row>
    <row r="84" spans="1:2" x14ac:dyDescent="0.2">
      <c r="A84" s="4" t="s">
        <v>137</v>
      </c>
      <c r="B84" s="5">
        <v>0.67</v>
      </c>
    </row>
    <row r="85" spans="1:2" x14ac:dyDescent="0.2">
      <c r="A85" s="4" t="s">
        <v>138</v>
      </c>
      <c r="B85" s="5">
        <v>11.33</v>
      </c>
    </row>
    <row r="86" spans="1:2" x14ac:dyDescent="0.2">
      <c r="A86" s="4" t="s">
        <v>139</v>
      </c>
      <c r="B86" s="5">
        <v>0.04</v>
      </c>
    </row>
    <row r="87" spans="1:2" x14ac:dyDescent="0.2">
      <c r="A87" s="4" t="s">
        <v>140</v>
      </c>
      <c r="B87" s="5">
        <v>4.51</v>
      </c>
    </row>
    <row r="88" spans="1:2" x14ac:dyDescent="0.2">
      <c r="A88" s="4" t="s">
        <v>141</v>
      </c>
      <c r="B88" s="5">
        <v>32.869999999999997</v>
      </c>
    </row>
    <row r="89" spans="1:2" x14ac:dyDescent="0.2">
      <c r="A89" s="4" t="s">
        <v>142</v>
      </c>
      <c r="B89" s="5">
        <v>17.54</v>
      </c>
    </row>
    <row r="90" spans="1:2" x14ac:dyDescent="0.2">
      <c r="A90" s="4" t="s">
        <v>143</v>
      </c>
      <c r="B90" s="5">
        <v>6.93</v>
      </c>
    </row>
    <row r="91" spans="1:2" x14ac:dyDescent="0.2">
      <c r="A91" s="4" t="s">
        <v>144</v>
      </c>
      <c r="B91" s="5">
        <v>24.89</v>
      </c>
    </row>
    <row r="92" spans="1:2" x14ac:dyDescent="0.2">
      <c r="A92" s="4" t="s">
        <v>145</v>
      </c>
      <c r="B92" s="5">
        <v>68.459999999999994</v>
      </c>
    </row>
    <row r="93" spans="1:2" x14ac:dyDescent="0.2">
      <c r="A93" s="4" t="s">
        <v>146</v>
      </c>
      <c r="B93" s="5">
        <v>6.5</v>
      </c>
    </row>
    <row r="94" spans="1:2" x14ac:dyDescent="0.2">
      <c r="A94" s="4" t="s">
        <v>147</v>
      </c>
      <c r="B94" s="5">
        <v>9.73</v>
      </c>
    </row>
    <row r="95" spans="1:2" x14ac:dyDescent="0.2">
      <c r="A95" s="4" t="s">
        <v>148</v>
      </c>
      <c r="B95" s="5">
        <v>139.59</v>
      </c>
    </row>
    <row r="96" spans="1:2" x14ac:dyDescent="0.2">
      <c r="A96" s="4" t="s">
        <v>149</v>
      </c>
      <c r="B96" s="5">
        <v>1.99</v>
      </c>
    </row>
    <row r="97" spans="1:2" x14ac:dyDescent="0.2">
      <c r="A97" s="4" t="s">
        <v>150</v>
      </c>
      <c r="B97" s="5">
        <v>30.94</v>
      </c>
    </row>
    <row r="98" spans="1:2" x14ac:dyDescent="0.2">
      <c r="A98" s="4" t="s">
        <v>151</v>
      </c>
      <c r="B98" s="5">
        <v>10.88</v>
      </c>
    </row>
    <row r="99" spans="1:2" x14ac:dyDescent="0.2">
      <c r="A99" s="4" t="s">
        <v>152</v>
      </c>
      <c r="B99" s="5">
        <v>18.940000000000001</v>
      </c>
    </row>
    <row r="100" spans="1:2" x14ac:dyDescent="0.2">
      <c r="A100" s="4" t="s">
        <v>153</v>
      </c>
      <c r="B100" s="5">
        <v>22.25</v>
      </c>
    </row>
    <row r="101" spans="1:2" x14ac:dyDescent="0.2">
      <c r="A101" s="4" t="s">
        <v>154</v>
      </c>
      <c r="B101" s="5">
        <v>0.35</v>
      </c>
    </row>
    <row r="102" spans="1:2" x14ac:dyDescent="0.2">
      <c r="A102" s="4" t="s">
        <v>155</v>
      </c>
      <c r="B102" s="5">
        <v>16.82</v>
      </c>
    </row>
    <row r="103" spans="1:2" x14ac:dyDescent="0.2">
      <c r="A103" s="4" t="s">
        <v>156</v>
      </c>
      <c r="B103" s="5">
        <v>8.1300000000000008</v>
      </c>
    </row>
    <row r="104" spans="1:2" x14ac:dyDescent="0.2">
      <c r="A104" s="4" t="s">
        <v>157</v>
      </c>
      <c r="B104" s="5">
        <v>4.9400000000000004</v>
      </c>
    </row>
    <row r="105" spans="1:2" x14ac:dyDescent="0.2">
      <c r="A105" s="4" t="s">
        <v>158</v>
      </c>
      <c r="B105" s="5">
        <v>0.28999999999999998</v>
      </c>
    </row>
    <row r="106" spans="1:2" x14ac:dyDescent="0.2">
      <c r="A106" s="4" t="s">
        <v>159</v>
      </c>
      <c r="B106" s="5">
        <v>62.99</v>
      </c>
    </row>
    <row r="107" spans="1:2" x14ac:dyDescent="0.2">
      <c r="A107" s="4" t="s">
        <v>160</v>
      </c>
      <c r="B107" s="5">
        <v>4.33</v>
      </c>
    </row>
    <row r="108" spans="1:2" x14ac:dyDescent="0.2">
      <c r="A108" s="4" t="s">
        <v>161</v>
      </c>
      <c r="B108" s="5">
        <v>32.61</v>
      </c>
    </row>
    <row r="109" spans="1:2" x14ac:dyDescent="0.2">
      <c r="A109" s="4" t="s">
        <v>162</v>
      </c>
      <c r="B109" s="5">
        <v>18.399999999999999</v>
      </c>
    </row>
    <row r="110" spans="1:2" x14ac:dyDescent="0.2">
      <c r="A110" s="4" t="s">
        <v>163</v>
      </c>
      <c r="B110" s="5">
        <v>24.59</v>
      </c>
    </row>
    <row r="111" spans="1:2" x14ac:dyDescent="0.2">
      <c r="A111" s="4" t="s">
        <v>164</v>
      </c>
      <c r="B111" s="5">
        <v>78.569999999999993</v>
      </c>
    </row>
    <row r="112" spans="1:2" x14ac:dyDescent="0.2">
      <c r="A112" s="4" t="s">
        <v>165</v>
      </c>
      <c r="B112" s="5">
        <v>0.38</v>
      </c>
    </row>
    <row r="113" spans="1:2" s="6" customFormat="1" ht="15" x14ac:dyDescent="0.25">
      <c r="A113" s="7" t="s">
        <v>166</v>
      </c>
      <c r="B113" s="8">
        <v>1218.51</v>
      </c>
    </row>
    <row r="114" spans="1:2" ht="15" x14ac:dyDescent="0.25">
      <c r="A114" s="3" t="s">
        <v>96</v>
      </c>
      <c r="B114" s="5"/>
    </row>
    <row r="115" spans="1:2" ht="15" x14ac:dyDescent="0.25">
      <c r="A115" s="3" t="s">
        <v>167</v>
      </c>
      <c r="B115" s="5"/>
    </row>
    <row r="116" spans="1:2" x14ac:dyDescent="0.2">
      <c r="A116" s="4" t="s">
        <v>98</v>
      </c>
      <c r="B116" s="5">
        <v>-5.45</v>
      </c>
    </row>
    <row r="117" spans="1:2" x14ac:dyDescent="0.2">
      <c r="A117" s="4" t="s">
        <v>116</v>
      </c>
      <c r="B117" s="5">
        <v>2.78</v>
      </c>
    </row>
    <row r="118" spans="1:2" x14ac:dyDescent="0.2">
      <c r="A118" s="4" t="s">
        <v>128</v>
      </c>
      <c r="B118" s="5">
        <v>36.75</v>
      </c>
    </row>
    <row r="119" spans="1:2" x14ac:dyDescent="0.2">
      <c r="A119" s="4" t="s">
        <v>148</v>
      </c>
      <c r="B119" s="5">
        <v>36.19</v>
      </c>
    </row>
    <row r="120" spans="1:2" x14ac:dyDescent="0.2">
      <c r="A120" s="4" t="s">
        <v>159</v>
      </c>
      <c r="B120" s="5">
        <v>8.06</v>
      </c>
    </row>
    <row r="121" spans="1:2" x14ac:dyDescent="0.2">
      <c r="A121" s="4" t="s">
        <v>168</v>
      </c>
      <c r="B121" s="5">
        <v>1.79</v>
      </c>
    </row>
    <row r="122" spans="1:2" x14ac:dyDescent="0.2">
      <c r="A122" s="4" t="s">
        <v>169</v>
      </c>
      <c r="B122" s="5">
        <v>21.09</v>
      </c>
    </row>
    <row r="123" spans="1:2" s="6" customFormat="1" ht="14.25" customHeight="1" x14ac:dyDescent="0.25">
      <c r="A123" s="7" t="s">
        <v>170</v>
      </c>
      <c r="B123" s="8">
        <v>101.21</v>
      </c>
    </row>
    <row r="124" spans="1:2" ht="15" x14ac:dyDescent="0.25">
      <c r="A124" s="3" t="s">
        <v>171</v>
      </c>
      <c r="B124" s="5"/>
    </row>
    <row r="125" spans="1:2" ht="15" x14ac:dyDescent="0.25">
      <c r="A125" s="3" t="s">
        <v>172</v>
      </c>
      <c r="B125" s="5"/>
    </row>
    <row r="126" spans="1:2" ht="15" x14ac:dyDescent="0.25">
      <c r="A126" s="3" t="s">
        <v>173</v>
      </c>
      <c r="B126" s="5"/>
    </row>
    <row r="127" spans="1:2" x14ac:dyDescent="0.2">
      <c r="A127" s="4" t="s">
        <v>128</v>
      </c>
      <c r="B127" s="5">
        <v>1.07</v>
      </c>
    </row>
    <row r="128" spans="1:2" x14ac:dyDescent="0.2">
      <c r="A128" s="4" t="s">
        <v>174</v>
      </c>
      <c r="B128" s="5">
        <v>0.74</v>
      </c>
    </row>
    <row r="129" spans="1:3" x14ac:dyDescent="0.2">
      <c r="A129" s="4" t="s">
        <v>159</v>
      </c>
      <c r="B129" s="5">
        <v>1.29</v>
      </c>
    </row>
    <row r="130" spans="1:3" x14ac:dyDescent="0.2">
      <c r="A130" s="4" t="s">
        <v>168</v>
      </c>
      <c r="B130" s="5">
        <v>0.15</v>
      </c>
    </row>
    <row r="131" spans="1:3" x14ac:dyDescent="0.2">
      <c r="A131" s="4" t="s">
        <v>169</v>
      </c>
      <c r="B131" s="5">
        <v>8.1999999999999993</v>
      </c>
    </row>
    <row r="132" spans="1:3" s="6" customFormat="1" ht="15" x14ac:dyDescent="0.25">
      <c r="A132" s="7" t="s">
        <v>175</v>
      </c>
      <c r="B132" s="8">
        <v>11.45</v>
      </c>
    </row>
    <row r="133" spans="1:3" ht="15" x14ac:dyDescent="0.25">
      <c r="A133" s="3" t="s">
        <v>176</v>
      </c>
      <c r="B133" s="5"/>
    </row>
    <row r="134" spans="1:3" ht="15" x14ac:dyDescent="0.25">
      <c r="A134" s="3" t="s">
        <v>172</v>
      </c>
      <c r="B134" s="5"/>
    </row>
    <row r="135" spans="1:3" x14ac:dyDescent="0.2">
      <c r="A135" s="4" t="s">
        <v>177</v>
      </c>
      <c r="B135" s="5">
        <v>77.900000000000006</v>
      </c>
    </row>
    <row r="136" spans="1:3" x14ac:dyDescent="0.2">
      <c r="A136" s="4" t="s">
        <v>178</v>
      </c>
      <c r="B136" s="5">
        <v>59.44</v>
      </c>
    </row>
    <row r="137" spans="1:3" x14ac:dyDescent="0.2">
      <c r="A137" s="4" t="s">
        <v>179</v>
      </c>
      <c r="B137" s="5">
        <v>82.17</v>
      </c>
    </row>
    <row r="138" spans="1:3" x14ac:dyDescent="0.2">
      <c r="A138" s="4" t="s">
        <v>180</v>
      </c>
      <c r="B138" s="5">
        <v>105.75</v>
      </c>
    </row>
    <row r="139" spans="1:3" x14ac:dyDescent="0.2">
      <c r="A139" s="4" t="s">
        <v>181</v>
      </c>
      <c r="B139" s="5">
        <v>0.01</v>
      </c>
    </row>
    <row r="140" spans="1:3" s="6" customFormat="1" ht="15" x14ac:dyDescent="0.25">
      <c r="A140" s="7" t="s">
        <v>182</v>
      </c>
      <c r="B140" s="8">
        <v>325.27</v>
      </c>
    </row>
    <row r="141" spans="1:3" ht="15" x14ac:dyDescent="0.25">
      <c r="A141" s="3" t="s">
        <v>183</v>
      </c>
      <c r="B141" s="5"/>
    </row>
    <row r="142" spans="1:3" x14ac:dyDescent="0.2">
      <c r="A142" s="4" t="s">
        <v>184</v>
      </c>
      <c r="B142" s="5">
        <v>0</v>
      </c>
    </row>
    <row r="143" spans="1:3" ht="15" x14ac:dyDescent="0.25">
      <c r="A143" s="3" t="s">
        <v>185</v>
      </c>
      <c r="B143" s="5">
        <v>0</v>
      </c>
    </row>
    <row r="144" spans="1:3" s="6" customFormat="1" ht="15" x14ac:dyDescent="0.25">
      <c r="A144" s="7" t="s">
        <v>186</v>
      </c>
      <c r="B144" s="8">
        <f>B140+B132+B123+B113+B32+B10</f>
        <v>3285.6994311000003</v>
      </c>
      <c r="C144" s="8"/>
    </row>
    <row r="145" spans="1:2" ht="15" x14ac:dyDescent="0.25">
      <c r="A145" s="3" t="s">
        <v>187</v>
      </c>
      <c r="B145" s="5"/>
    </row>
    <row r="146" spans="1:2" x14ac:dyDescent="0.2">
      <c r="A146" s="4" t="s">
        <v>188</v>
      </c>
      <c r="B146" s="5">
        <v>0</v>
      </c>
    </row>
    <row r="147" spans="1:2" ht="15" x14ac:dyDescent="0.25">
      <c r="A147" s="3" t="s">
        <v>189</v>
      </c>
      <c r="B147" s="5">
        <v>0</v>
      </c>
    </row>
    <row r="148" spans="1:2" s="6" customFormat="1" ht="15" x14ac:dyDescent="0.25">
      <c r="A148" s="7" t="s">
        <v>190</v>
      </c>
      <c r="B148" s="8">
        <v>2424714</v>
      </c>
    </row>
    <row r="149" spans="1:2" x14ac:dyDescent="0.2">
      <c r="A149" s="13" t="s">
        <v>222</v>
      </c>
      <c r="B149" s="13"/>
    </row>
  </sheetData>
  <mergeCells count="2">
    <mergeCell ref="A149:B149"/>
    <mergeCell ref="A1:B1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7</vt:i4>
      </vt:variant>
    </vt:vector>
  </HeadingPairs>
  <TitlesOfParts>
    <vt:vector size="7" baseType="lpstr">
      <vt:lpstr>סך התשלומים ששולמו בגין כל סוג </vt:lpstr>
      <vt:lpstr>כללי</vt:lpstr>
      <vt:lpstr>אשראי ואגח</vt:lpstr>
      <vt:lpstr>מניות</vt:lpstr>
      <vt:lpstr>עוקב מדד S&amp;P 500</vt:lpstr>
      <vt:lpstr>פרוט עמלות והוצאות</vt:lpstr>
      <vt:lpstr>פרוט עמלות ניהול חיצוני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בת שבע אזולאי</cp:lastModifiedBy>
  <dcterms:created xsi:type="dcterms:W3CDTF">2025-02-09T09:28:18Z</dcterms:created>
  <dcterms:modified xsi:type="dcterms:W3CDTF">2025-03-17T10:27:12Z</dcterms:modified>
</cp:coreProperties>
</file>